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irections" sheetId="1" r:id="rId1"/>
    <sheet name="SRMP Plan Goals" sheetId="2" r:id="rId2"/>
    <sheet name="Production History" sheetId="3" r:id="rId3"/>
    <sheet name="Expected Cash Prices " sheetId="4" r:id="rId4"/>
    <sheet name="Costs" sheetId="5" r:id="rId5"/>
    <sheet name="Price &amp; Date Targets" sheetId="6" r:id="rId6"/>
    <sheet name="Review and Evaluation" sheetId="7" r:id="rId7"/>
  </sheets>
  <definedNames>
    <definedName name="_xlnm.Print_Area" localSheetId="4">'Costs'!$B$2:$J$30</definedName>
    <definedName name="_xlnm.Print_Area" localSheetId="1">'SRMP Plan Goals'!$B$2:$B$36</definedName>
  </definedNames>
  <calcPr fullCalcOnLoad="1"/>
</workbook>
</file>

<file path=xl/comments3.xml><?xml version="1.0" encoding="utf-8"?>
<comments xmlns="http://schemas.openxmlformats.org/spreadsheetml/2006/main">
  <authors>
    <author>James Pritchett</author>
  </authors>
  <commentList>
    <comment ref="I14" authorId="0">
      <text>
        <r>
          <rPr>
            <b/>
            <sz val="8"/>
            <rFont val="Tahoma"/>
            <family val="0"/>
          </rPr>
          <t xml:space="preserve">Using the historical information to the left, input your planted acres and your expected yield. Percent of the expected yields  will be calculated automatically. </t>
        </r>
        <r>
          <rPr>
            <sz val="8"/>
            <rFont val="Tahoma"/>
            <family val="0"/>
          </rPr>
          <t xml:space="preserve">
</t>
        </r>
      </text>
    </comment>
    <comment ref="C24" authorId="0">
      <text>
        <r>
          <rPr>
            <b/>
            <sz val="8"/>
            <rFont val="Tahoma"/>
            <family val="0"/>
          </rPr>
          <t>Use these averages when setting expected production totals.</t>
        </r>
        <r>
          <rPr>
            <sz val="8"/>
            <rFont val="Tahoma"/>
            <family val="0"/>
          </rPr>
          <t xml:space="preserve">
</t>
        </r>
      </text>
    </comment>
    <comment ref="I37" authorId="0">
      <text>
        <r>
          <rPr>
            <b/>
            <sz val="8"/>
            <rFont val="Tahoma"/>
            <family val="0"/>
          </rPr>
          <t xml:space="preserve">Using the historical information to the left, input your planted acres and your expected yield. Percent of the expected yields  will be calculated automatically. </t>
        </r>
        <r>
          <rPr>
            <sz val="8"/>
            <rFont val="Tahoma"/>
            <family val="0"/>
          </rPr>
          <t xml:space="preserve">
</t>
        </r>
      </text>
    </comment>
    <comment ref="C47" authorId="0">
      <text>
        <r>
          <rPr>
            <b/>
            <sz val="8"/>
            <rFont val="Tahoma"/>
            <family val="0"/>
          </rPr>
          <t>Use these averages when setting expected production totals.</t>
        </r>
        <r>
          <rPr>
            <sz val="8"/>
            <rFont val="Tahoma"/>
            <family val="0"/>
          </rPr>
          <t xml:space="preserve">
</t>
        </r>
      </text>
    </comment>
    <comment ref="I60" authorId="0">
      <text>
        <r>
          <rPr>
            <b/>
            <sz val="8"/>
            <rFont val="Tahoma"/>
            <family val="0"/>
          </rPr>
          <t xml:space="preserve">Using the historical information to the left, input your planted acres and your expected yield. Percent of the expected yields  will be calculated automatically. </t>
        </r>
        <r>
          <rPr>
            <sz val="8"/>
            <rFont val="Tahoma"/>
            <family val="0"/>
          </rPr>
          <t xml:space="preserve">
</t>
        </r>
      </text>
    </comment>
    <comment ref="C70" authorId="0">
      <text>
        <r>
          <rPr>
            <b/>
            <sz val="8"/>
            <rFont val="Tahoma"/>
            <family val="0"/>
          </rPr>
          <t>Use these averages when setting expected production totals.</t>
        </r>
        <r>
          <rPr>
            <sz val="8"/>
            <rFont val="Tahoma"/>
            <family val="0"/>
          </rPr>
          <t xml:space="preserve">
</t>
        </r>
      </text>
    </comment>
  </commentList>
</comments>
</file>

<file path=xl/comments4.xml><?xml version="1.0" encoding="utf-8"?>
<comments xmlns="http://schemas.openxmlformats.org/spreadsheetml/2006/main">
  <authors>
    <author>James Pritchett</author>
  </authors>
  <commentList>
    <comment ref="C12" authorId="0">
      <text>
        <r>
          <rPr>
            <b/>
            <sz val="8"/>
            <rFont val="Tahoma"/>
            <family val="0"/>
          </rPr>
          <t>These are average cash prices at the delivery point.</t>
        </r>
        <r>
          <rPr>
            <sz val="8"/>
            <rFont val="Tahoma"/>
            <family val="0"/>
          </rPr>
          <t xml:space="preserve">
</t>
        </r>
      </text>
    </comment>
  </commentList>
</comments>
</file>

<file path=xl/comments5.xml><?xml version="1.0" encoding="utf-8"?>
<comments xmlns="http://schemas.openxmlformats.org/spreadsheetml/2006/main">
  <authors>
    <author>James Pritchett</author>
    <author>Aaron Sprague</author>
  </authors>
  <commentList>
    <comment ref="E16" authorId="0">
      <text>
        <r>
          <rPr>
            <b/>
            <sz val="8"/>
            <rFont val="Tahoma"/>
            <family val="0"/>
          </rPr>
          <t>This is the price per bushel needed to achieve the revenue. How realistic are these prices relative to your forecast below?</t>
        </r>
        <r>
          <rPr>
            <sz val="8"/>
            <rFont val="Tahoma"/>
            <family val="0"/>
          </rPr>
          <t xml:space="preserve">
</t>
        </r>
      </text>
    </comment>
    <comment ref="L26" authorId="1">
      <text>
        <r>
          <rPr>
            <b/>
            <sz val="8"/>
            <rFont val="Tahoma"/>
            <family val="0"/>
          </rPr>
          <t>Aaron Sprague:</t>
        </r>
        <r>
          <rPr>
            <sz val="8"/>
            <rFont val="Tahoma"/>
            <family val="0"/>
          </rPr>
          <t xml:space="preserve">
This is the enterprise cost information that I collected from the enterprise budget spreadsheets that Duane had me complete for the input information for RD Financial.  I think that I pulled the correct information off of the sheets but take a look at the information to the right and let me know if everything is working correctly.
</t>
        </r>
      </text>
    </comment>
  </commentList>
</comments>
</file>

<file path=xl/comments6.xml><?xml version="1.0" encoding="utf-8"?>
<comments xmlns="http://schemas.openxmlformats.org/spreadsheetml/2006/main">
  <authors>
    <author>James Pritchett</author>
  </authors>
  <commentList>
    <comment ref="B15" authorId="0">
      <text>
        <r>
          <rPr>
            <b/>
            <sz val="8"/>
            <rFont val="Tahoma"/>
            <family val="0"/>
          </rPr>
          <t>Alter dates to fit your needs.</t>
        </r>
        <r>
          <rPr>
            <sz val="8"/>
            <rFont val="Tahoma"/>
            <family val="0"/>
          </rPr>
          <t xml:space="preserve">
</t>
        </r>
      </text>
    </comment>
    <comment ref="B24" authorId="0">
      <text>
        <r>
          <rPr>
            <b/>
            <sz val="8"/>
            <rFont val="Tahoma"/>
            <family val="0"/>
          </rPr>
          <t>Alter dates to fit your needs.</t>
        </r>
        <r>
          <rPr>
            <sz val="8"/>
            <rFont val="Tahoma"/>
            <family val="0"/>
          </rPr>
          <t xml:space="preserve">
</t>
        </r>
      </text>
    </comment>
  </commentList>
</comments>
</file>

<file path=xl/sharedStrings.xml><?xml version="1.0" encoding="utf-8"?>
<sst xmlns="http://schemas.openxmlformats.org/spreadsheetml/2006/main" count="279" uniqueCount="155">
  <si>
    <t>Corn:</t>
  </si>
  <si>
    <t>Low</t>
  </si>
  <si>
    <t>High</t>
  </si>
  <si>
    <t>Farm:</t>
  </si>
  <si>
    <t>Measures</t>
  </si>
  <si>
    <t>Revenue required/acre</t>
  </si>
  <si>
    <t>% Priced</t>
  </si>
  <si>
    <t>In Period</t>
  </si>
  <si>
    <t>Target</t>
  </si>
  <si>
    <t>Bushels</t>
  </si>
  <si>
    <t>Actual</t>
  </si>
  <si>
    <t>Method(s) of contracting / sale</t>
  </si>
  <si>
    <t>Variable + Machinery + Rent</t>
  </si>
  <si>
    <t>Variable + Machinery + Rent + Family</t>
  </si>
  <si>
    <t>Variable Costs</t>
  </si>
  <si>
    <t>acres</t>
  </si>
  <si>
    <t>yield/ac</t>
  </si>
  <si>
    <t>Marketing Plan Worksheet</t>
  </si>
  <si>
    <r>
      <t>Introduction:</t>
    </r>
    <r>
      <rPr>
        <sz val="10"/>
        <rFont val="Arial"/>
        <family val="2"/>
      </rPr>
      <t xml:space="preserve"> The marketing plan worksheet is a set of goals and objectives</t>
    </r>
  </si>
  <si>
    <t xml:space="preserve"> that sellers develop for the marketing of their grains.</t>
  </si>
  <si>
    <t>set of objectives and selling rules before the commodity is planted.</t>
  </si>
  <si>
    <t xml:space="preserve">Emphasis is placed on passive marketing, that is, establishing a </t>
  </si>
  <si>
    <t>The marketing plan's decision rules are followed regardless of existing conditions,</t>
  </si>
  <si>
    <t>and accounts are not actively managed.</t>
  </si>
  <si>
    <r>
      <t xml:space="preserve">Directions: </t>
    </r>
    <r>
      <rPr>
        <sz val="10"/>
        <rFont val="Arial"/>
        <family val="2"/>
      </rPr>
      <t xml:space="preserve">Complete each of the worksheets to develop the marketing </t>
    </r>
  </si>
  <si>
    <t>review of the plan and market conditions should be performed as warranted.</t>
  </si>
  <si>
    <r>
      <t>Acknowledgements:</t>
    </r>
    <r>
      <rPr>
        <sz val="10"/>
        <rFont val="Arial"/>
        <family val="2"/>
      </rPr>
      <t xml:space="preserve"> The marketing plan template is base on on-line materials found</t>
    </r>
  </si>
  <si>
    <t>at Michigan State University's Cooperative Extension Service website. The spreadsheet</t>
  </si>
  <si>
    <t xml:space="preserve">was completed for the Executive Institute for Commercial Producers, funded by </t>
  </si>
  <si>
    <t xml:space="preserve">               James.Pritchett@ColoState.edu</t>
  </si>
  <si>
    <t xml:space="preserve">               (970) 491-5496</t>
  </si>
  <si>
    <t>Production History</t>
  </si>
  <si>
    <r>
      <t xml:space="preserve">Directions: </t>
    </r>
    <r>
      <rPr>
        <sz val="10"/>
        <rFont val="Arial"/>
        <family val="2"/>
      </rPr>
      <t>Use this worksheet to summarize the recent production history of</t>
    </r>
  </si>
  <si>
    <t xml:space="preserve">  the farming operation. Production history information will help set the quantity </t>
  </si>
  <si>
    <t xml:space="preserve">  objectives and how much grain will be allocated to each marketing instrument.</t>
  </si>
  <si>
    <t>Corn</t>
  </si>
  <si>
    <t>Year</t>
  </si>
  <si>
    <t>Acres Harvested</t>
  </si>
  <si>
    <t>Expected Production</t>
  </si>
  <si>
    <t>90% of Expected Production</t>
  </si>
  <si>
    <t>80% of Expected Production</t>
  </si>
  <si>
    <t>70% of Expected Production</t>
  </si>
  <si>
    <t>Average Yield (bu)</t>
  </si>
  <si>
    <t>Expected Yield</t>
  </si>
  <si>
    <t>Planted Acres</t>
  </si>
  <si>
    <t>60% of Expected Production</t>
  </si>
  <si>
    <t>50% of Expected Production</t>
  </si>
  <si>
    <t>plan decision rules. Once decision rules are established, periodic</t>
  </si>
  <si>
    <t xml:space="preserve">Use the expected production totals when setting </t>
  </si>
  <si>
    <t>.</t>
  </si>
  <si>
    <t xml:space="preserve"> quantity targets. How much will you expect to produce? </t>
  </si>
  <si>
    <t>How much are you willing to contract?</t>
  </si>
  <si>
    <t>Total Production (bu)</t>
  </si>
  <si>
    <t>Expected Production (bu)</t>
  </si>
  <si>
    <t>Costs</t>
  </si>
  <si>
    <r>
      <t xml:space="preserve">Directions: </t>
    </r>
    <r>
      <rPr>
        <sz val="10"/>
        <rFont val="Arial"/>
        <family val="2"/>
      </rPr>
      <t>Price and revenue targets need to be made in the context of</t>
    </r>
  </si>
  <si>
    <t xml:space="preserve"> the revenue needed to meet costs. This worksheet helps to ascertain price per bushel</t>
  </si>
  <si>
    <r>
      <t xml:space="preserve">Directions: </t>
    </r>
    <r>
      <rPr>
        <sz val="10"/>
        <rFont val="Arial"/>
        <family val="2"/>
      </rPr>
      <t>Place your own price forecasts on this page. Choose prices for the</t>
    </r>
  </si>
  <si>
    <t xml:space="preserve"> high, medium and low categories using forecasts from USDA, extension specialists</t>
  </si>
  <si>
    <t xml:space="preserve">  Medium</t>
  </si>
  <si>
    <t xml:space="preserve">  Low</t>
  </si>
  <si>
    <t xml:space="preserve">  High</t>
  </si>
  <si>
    <t xml:space="preserve"> or marketing services. Use a suitable time frame, that is if you plan to sell</t>
  </si>
  <si>
    <t>exclusively at harvest, use a harvest forecast, or if you will sell throughout the crop year</t>
  </si>
  <si>
    <t>Farm Bill.</t>
  </si>
  <si>
    <t>($/bu)</t>
  </si>
  <si>
    <t xml:space="preserve"> ($/bu)</t>
  </si>
  <si>
    <t>Medium</t>
  </si>
  <si>
    <t>Corn Price Estimates ($/bu)</t>
  </si>
  <si>
    <t>Soy Price Estimates ($/bu)</t>
  </si>
  <si>
    <t>Needed Price/bu.@ expected yield</t>
  </si>
  <si>
    <t>needed to meet costs given the expected yields.  Input the cost per acre in the yellow cells below.</t>
  </si>
  <si>
    <t>Are the needed prices realistic given your forecasts in the pink cells?</t>
  </si>
  <si>
    <t>Farm Bill</t>
  </si>
  <si>
    <t xml:space="preserve">Farm Bill </t>
  </si>
  <si>
    <t xml:space="preserve">use a marketing year average price forecast. If desired, list the target price for the crop </t>
  </si>
  <si>
    <t>quantity targets that will meet your marketing plan objectives. Be sure to input the</t>
  </si>
  <si>
    <t>Target Date</t>
  </si>
  <si>
    <t xml:space="preserve">Cumulative </t>
  </si>
  <si>
    <t>Cumulative</t>
  </si>
  <si>
    <t>quantity sold, method for selling (e.g., forward contracts), trigger price, and target date.</t>
  </si>
  <si>
    <t>(e.g. forward contract)</t>
  </si>
  <si>
    <t xml:space="preserve"> Target Price</t>
  </si>
  <si>
    <r>
      <t>Directions:</t>
    </r>
    <r>
      <rPr>
        <sz val="10"/>
        <rFont val="Arial"/>
        <family val="2"/>
      </rPr>
      <t xml:space="preserve"> Given the price and yield information you have entered, formulate price and </t>
    </r>
  </si>
  <si>
    <t xml:space="preserve">     High</t>
  </si>
  <si>
    <t xml:space="preserve">     Medium</t>
  </si>
  <si>
    <t xml:space="preserve">     Low</t>
  </si>
  <si>
    <r>
      <t xml:space="preserve">Directions:  </t>
    </r>
    <r>
      <rPr>
        <sz val="10"/>
        <rFont val="Arial"/>
        <family val="2"/>
      </rPr>
      <t>As the marketing year progresses, record sales of the crop on</t>
    </r>
  </si>
  <si>
    <t xml:space="preserve"> this worksheet and compare to the planned triggers, while noting any points of </t>
  </si>
  <si>
    <t xml:space="preserve"> levels). Reviewing the record will prove useful in revising the marketing plan for</t>
  </si>
  <si>
    <t xml:space="preserve"> the next season.</t>
  </si>
  <si>
    <t xml:space="preserve"> Date</t>
  </si>
  <si>
    <t xml:space="preserve"> interest (unexpected conditions, circumstances changing expected production </t>
  </si>
  <si>
    <t>Actual Production:</t>
  </si>
  <si>
    <t>Amount Purchased to Fulfill Contracts</t>
  </si>
  <si>
    <t>Total Cost of Purchased Grain</t>
  </si>
  <si>
    <t>Review and Evaluation</t>
  </si>
  <si>
    <t>When are the historic futures price highs and lows?</t>
  </si>
  <si>
    <t>When are futures prices most variable?</t>
  </si>
  <si>
    <t>When is basis the strongest (most narrow)?</t>
  </si>
  <si>
    <t>Is there a seasonal pattern to futures prcies?</t>
  </si>
  <si>
    <t>When is the basis the msot variable?</t>
  </si>
  <si>
    <t>Expected  Cash Prices</t>
  </si>
  <si>
    <t>Price, Date and Quantity Targets</t>
  </si>
  <si>
    <t>Expected Price</t>
  </si>
  <si>
    <t>Trigger</t>
  </si>
  <si>
    <t xml:space="preserve"> Trigger Price</t>
  </si>
  <si>
    <t>Method of sale/contracting</t>
  </si>
  <si>
    <t>Farm Credit Services of Mid-America.</t>
  </si>
  <si>
    <r>
      <t xml:space="preserve">Contact:  </t>
    </r>
    <r>
      <rPr>
        <sz val="10"/>
        <rFont val="Arial"/>
        <family val="2"/>
      </rPr>
      <t>James Pritchett, PhD</t>
    </r>
  </si>
  <si>
    <t xml:space="preserve"> In the space provided, describe how the market plan implements the strategic risk management process. How are the farm's the long term objectives and the short term objectives going to be met in the marketing plan? What will you consider when setting the price and "sold by" objectives? </t>
  </si>
  <si>
    <t>Wheat</t>
  </si>
  <si>
    <t>Is there a seasonal pattern to basis?</t>
  </si>
  <si>
    <t>Prior to October 15</t>
  </si>
  <si>
    <t>Post-Harvest(Sept)</t>
  </si>
  <si>
    <t>Dryland Winter Wheat</t>
  </si>
  <si>
    <t>Irrigated Corn</t>
  </si>
  <si>
    <t>Year Average</t>
  </si>
  <si>
    <t>Dryland Corn</t>
  </si>
  <si>
    <t>Dryland Corn:</t>
  </si>
  <si>
    <t>Irrigated Corn:</t>
  </si>
  <si>
    <t>Dryland Winter Wheat:</t>
  </si>
  <si>
    <t>Mach. Cost</t>
  </si>
  <si>
    <t>Variable Cost</t>
  </si>
  <si>
    <t>Rent</t>
  </si>
  <si>
    <t>DWW</t>
  </si>
  <si>
    <t>DC</t>
  </si>
  <si>
    <t>IC</t>
  </si>
  <si>
    <t>Family L:iving 25/acre</t>
  </si>
  <si>
    <t>Early Spring (March 15)</t>
  </si>
  <si>
    <t>Late Spring (May 15)</t>
  </si>
  <si>
    <t>Mid-Summer (July 15)</t>
  </si>
  <si>
    <t>Harvest (December)</t>
  </si>
  <si>
    <t>Late Winter/ Early Spring (March 15)</t>
  </si>
  <si>
    <t>Irr. Corn</t>
  </si>
  <si>
    <t>Winter Wheat</t>
  </si>
  <si>
    <t>Dry Corn</t>
  </si>
  <si>
    <t xml:space="preserve">One of the farm's long run Strategic Risk Management goals is to implement the use of a marketing plan.  In general the use of this </t>
  </si>
  <si>
    <t xml:space="preserve">spreadsheet to outline the intent to market the commodities produced reaches this goal.  Specifically, the farm management wants to </t>
  </si>
  <si>
    <t xml:space="preserve">increase the marketing risk management strategies used in the marketing of the commodities that are produced on the farm.  In a sense, </t>
  </si>
  <si>
    <t xml:space="preserve">this marketing plan does not achieve this goal.  However, it is important to not get the horse before the cart.  It is improtant to the </t>
  </si>
  <si>
    <t xml:space="preserve">management of the farm that some organized and disiplined form of marketing be implemented on the farm.  This plan, then, would </t>
  </si>
  <si>
    <t>represent the achievment of working toward the Strategic Risk Management goal set for the marketing aspect of the farm.  Also, the farm</t>
  </si>
  <si>
    <t>intends to evaluate the marketing alternatives that are best suited for their particular operation and geographic location.  Indeed there are</t>
  </si>
  <si>
    <t>other marketing risk management alternatives that are available to the operation, but there is no evidence at this beginning point in time that</t>
  </si>
  <si>
    <t xml:space="preserve">any of these other alternatives are more suitable fo the operation than the cash forward contracts that are displayed in this plan.  </t>
  </si>
  <si>
    <t xml:space="preserve">In the short run, the marketing plan also guides the operation toward the achievement of the Strategic Risk Management goals.  Most </t>
  </si>
  <si>
    <t>clearly, the plan forces the management to calculate the needed revenue per acre for each of the enterprise in order to have a reference</t>
  </si>
  <si>
    <t xml:space="preserve">to base the pricing trigger values on.  It is also built upon the underlying cost structure of the operation.  These facts will allow the </t>
  </si>
  <si>
    <t>operation management to be confident that the marketing plan will result in an increased ability of the operation to meet the financial</t>
  </si>
  <si>
    <t xml:space="preserve">requirements and goals that are laid out in the strategic risk management goal statements.  In addition, the use of this marketing plan will </t>
  </si>
  <si>
    <t xml:space="preserve">allow for increased organization of the business in that a detailed and written marketing plan will be available to all members of the </t>
  </si>
  <si>
    <t>operation and will serve as a reference for maintaining planned activities within the operation.</t>
  </si>
  <si>
    <t>Be sure to fill in all yellow shaded cells.</t>
  </si>
  <si>
    <t>The Relationship Between The SRMP and Marketing Plan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</si>
</sst>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0.0"/>
    <numFmt numFmtId="167" formatCode="&quot;$&quot;#,##0"/>
    <numFmt numFmtId="168" formatCode="&quot;$&quot;#,##0;[Red]&quot;$&quot;#,##0"/>
    <numFmt numFmtId="169" formatCode="&quot;$&quot;#,##0.0"/>
    <numFmt numFmtId="170" formatCode="&quot;$&quot;#,##0.0;[Red]&quot;$&quot;#,##0.0"/>
    <numFmt numFmtId="171" formatCode="&quot;$&quot;#,##0.00;[Red]&quot;$&quot;#,##0.00"/>
    <numFmt numFmtId="172" formatCode="0.00000000"/>
    <numFmt numFmtId="173" formatCode="0.0000000"/>
    <numFmt numFmtId="174" formatCode="0.000000"/>
    <numFmt numFmtId="175" formatCode="0.00000"/>
    <numFmt numFmtId="176" formatCode="0.0000"/>
    <numFmt numFmtId="177" formatCode="0.000"/>
    <numFmt numFmtId="178" formatCode="_(* #,##0.000_);_(* \(#,##0.000\);_(* &quot;-&quot;??_);_(@_)"/>
    <numFmt numFmtId="179" formatCode="_(* #,##0.0_);_(* \(#,##0.0\);_(* &quot;-&quot;??_);_(@_)"/>
    <numFmt numFmtId="180" formatCode="_(* #,##0_);_(* \(#,##0\);_(* &quot;-&quot;??_);_(@_)"/>
  </numFmts>
  <fonts count="38">
    <font>
      <sz val="10"/>
      <name val="Arial"/>
      <family val="0"/>
    </font>
    <font>
      <sz val="8"/>
      <name val="Arial"/>
      <family val="2"/>
    </font>
    <font>
      <b/>
      <sz val="10"/>
      <name val="Arial"/>
      <family val="2"/>
    </font>
    <font>
      <b/>
      <sz val="12"/>
      <name val="Abadi MT Condensed Light"/>
      <family val="2"/>
    </font>
    <font>
      <sz val="12"/>
      <name val="Abadi MT Condensed Light"/>
      <family val="2"/>
    </font>
    <font>
      <sz val="8"/>
      <name val="Abadi MT Condensed Light"/>
      <family val="2"/>
    </font>
    <font>
      <sz val="10"/>
      <name val="Abadi MT Condensed Light"/>
      <family val="2"/>
    </font>
    <font>
      <b/>
      <sz val="16"/>
      <name val="Arial"/>
      <family val="2"/>
    </font>
    <font>
      <sz val="16"/>
      <name val="Arial"/>
      <family val="2"/>
    </font>
    <font>
      <sz val="12"/>
      <name val="Arial"/>
      <family val="2"/>
    </font>
    <font>
      <b/>
      <sz val="12"/>
      <name val="Arial"/>
      <family val="2"/>
    </font>
    <font>
      <sz val="8"/>
      <name val="Tahoma"/>
      <family val="0"/>
    </font>
    <font>
      <b/>
      <sz val="8"/>
      <name val="Tahoma"/>
      <family val="0"/>
    </font>
    <font>
      <b/>
      <sz val="11"/>
      <name val="Arial"/>
      <family val="0"/>
    </font>
    <font>
      <b/>
      <sz val="20"/>
      <name val="Arial"/>
      <family val="2"/>
    </font>
    <font>
      <sz val="14"/>
      <name val="Arial"/>
      <family val="2"/>
    </font>
    <font>
      <b/>
      <u val="single"/>
      <sz val="10"/>
      <name val="Arial"/>
      <family val="2"/>
    </font>
    <font>
      <u val="single"/>
      <sz val="10"/>
      <name val="Arial"/>
      <family val="2"/>
    </font>
    <font>
      <sz val="10"/>
      <name val="Helv"/>
      <family val="0"/>
    </font>
    <font>
      <b/>
      <sz val="10"/>
      <name val="Helv"/>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double"/>
    </border>
    <border>
      <left>
        <color indexed="63"/>
      </left>
      <right style="medium"/>
      <top style="medium"/>
      <bottom style="double"/>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206">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centerContinuous" wrapText="1"/>
    </xf>
    <xf numFmtId="0" fontId="0" fillId="0" borderId="0" xfId="0" applyAlignment="1">
      <alignment horizontal="center"/>
    </xf>
    <xf numFmtId="0" fontId="0" fillId="0" borderId="0" xfId="0" applyFont="1" applyAlignment="1">
      <alignment horizontal="centerContinuous"/>
    </xf>
    <xf numFmtId="0" fontId="2" fillId="0" borderId="0" xfId="0" applyFont="1" applyAlignment="1">
      <alignment wrapText="1"/>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2" fontId="4" fillId="0" borderId="0" xfId="0" applyNumberFormat="1" applyFont="1" applyAlignment="1">
      <alignment/>
    </xf>
    <xf numFmtId="10" fontId="4" fillId="0" borderId="0" xfId="0" applyNumberFormat="1" applyFont="1" applyAlignment="1">
      <alignment/>
    </xf>
    <xf numFmtId="165" fontId="4" fillId="0" borderId="0" xfId="0" applyNumberFormat="1" applyFont="1" applyAlignment="1">
      <alignment/>
    </xf>
    <xf numFmtId="0" fontId="4" fillId="0" borderId="0" xfId="0" applyFont="1" applyBorder="1" applyAlignment="1">
      <alignment/>
    </xf>
    <xf numFmtId="0" fontId="7" fillId="0" borderId="0" xfId="0" applyFont="1" applyAlignment="1">
      <alignment/>
    </xf>
    <xf numFmtId="0" fontId="0" fillId="24" borderId="0" xfId="0" applyFill="1" applyBorder="1" applyAlignment="1">
      <alignment/>
    </xf>
    <xf numFmtId="0" fontId="2" fillId="24" borderId="10" xfId="0" applyFont="1" applyFill="1" applyBorder="1" applyAlignment="1">
      <alignment/>
    </xf>
    <xf numFmtId="0" fontId="0" fillId="24" borderId="11" xfId="0" applyFill="1" applyBorder="1" applyAlignment="1">
      <alignment/>
    </xf>
    <xf numFmtId="0" fontId="0" fillId="24" borderId="12" xfId="0" applyFill="1" applyBorder="1" applyAlignment="1">
      <alignment/>
    </xf>
    <xf numFmtId="0" fontId="0" fillId="24" borderId="13" xfId="0" applyFill="1" applyBorder="1" applyAlignment="1">
      <alignment/>
    </xf>
    <xf numFmtId="0" fontId="0" fillId="24" borderId="14" xfId="0" applyFill="1" applyBorder="1" applyAlignment="1">
      <alignment/>
    </xf>
    <xf numFmtId="0" fontId="2" fillId="24" borderId="13" xfId="0" applyFont="1" applyFill="1" applyBorder="1" applyAlignment="1">
      <alignment/>
    </xf>
    <xf numFmtId="0" fontId="0" fillId="24" borderId="15" xfId="0" applyFill="1" applyBorder="1" applyAlignment="1">
      <alignment/>
    </xf>
    <xf numFmtId="0" fontId="0" fillId="24" borderId="16" xfId="0" applyFill="1" applyBorder="1" applyAlignment="1">
      <alignment/>
    </xf>
    <xf numFmtId="0" fontId="0" fillId="24" borderId="17" xfId="0" applyFill="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Alignment="1">
      <alignment horizontal="center" wrapText="1"/>
    </xf>
    <xf numFmtId="0" fontId="0" fillId="0" borderId="0" xfId="0" applyBorder="1" applyAlignment="1">
      <alignment/>
    </xf>
    <xf numFmtId="0" fontId="0" fillId="0" borderId="0" xfId="0" applyFont="1" applyAlignment="1">
      <alignment/>
    </xf>
    <xf numFmtId="0" fontId="0" fillId="3" borderId="12" xfId="0" applyFill="1" applyBorder="1" applyAlignment="1">
      <alignment/>
    </xf>
    <xf numFmtId="0" fontId="0" fillId="3" borderId="14" xfId="0" applyFill="1" applyBorder="1" applyAlignment="1">
      <alignment/>
    </xf>
    <xf numFmtId="0" fontId="0" fillId="3" borderId="17" xfId="0"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3" borderId="13" xfId="0" applyFont="1" applyFill="1" applyBorder="1" applyAlignment="1">
      <alignment/>
    </xf>
    <xf numFmtId="0" fontId="2" fillId="3" borderId="0" xfId="0" applyFont="1" applyFill="1" applyBorder="1" applyAlignment="1">
      <alignment/>
    </xf>
    <xf numFmtId="0" fontId="2" fillId="3" borderId="15" xfId="0" applyFont="1" applyFill="1" applyBorder="1" applyAlignment="1">
      <alignment/>
    </xf>
    <xf numFmtId="0" fontId="2" fillId="3" borderId="16" xfId="0" applyFont="1" applyFill="1" applyBorder="1" applyAlignment="1">
      <alignment/>
    </xf>
    <xf numFmtId="0" fontId="0" fillId="24" borderId="18" xfId="0" applyFill="1" applyBorder="1" applyAlignment="1">
      <alignment/>
    </xf>
    <xf numFmtId="0" fontId="2" fillId="24" borderId="19" xfId="0" applyFont="1" applyFill="1" applyBorder="1" applyAlignment="1">
      <alignment horizontal="center" wrapText="1"/>
    </xf>
    <xf numFmtId="0" fontId="2" fillId="24" borderId="20" xfId="0" applyFont="1" applyFill="1" applyBorder="1" applyAlignment="1">
      <alignment horizontal="center" wrapText="1"/>
    </xf>
    <xf numFmtId="0" fontId="0" fillId="24" borderId="19" xfId="0" applyFill="1" applyBorder="1" applyAlignment="1">
      <alignment/>
    </xf>
    <xf numFmtId="0" fontId="2" fillId="24" borderId="20" xfId="0" applyFont="1" applyFill="1" applyBorder="1" applyAlignment="1">
      <alignment/>
    </xf>
    <xf numFmtId="0" fontId="0" fillId="0" borderId="0" xfId="0" applyFill="1" applyBorder="1" applyAlignment="1">
      <alignment horizontal="left"/>
    </xf>
    <xf numFmtId="0" fontId="13" fillId="0" borderId="21" xfId="0" applyFont="1" applyFill="1" applyBorder="1" applyAlignment="1">
      <alignment horizontal="left" wrapText="1"/>
    </xf>
    <xf numFmtId="0" fontId="2" fillId="0" borderId="21" xfId="0" applyFont="1" applyFill="1" applyBorder="1" applyAlignment="1">
      <alignment horizontal="center" wrapText="1"/>
    </xf>
    <xf numFmtId="0" fontId="13" fillId="0" borderId="22" xfId="0" applyFont="1" applyFill="1" applyBorder="1" applyAlignment="1">
      <alignment horizontal="left"/>
    </xf>
    <xf numFmtId="0" fontId="2" fillId="0" borderId="23" xfId="0" applyFont="1" applyFill="1" applyBorder="1" applyAlignment="1">
      <alignment horizontal="center" wrapText="1"/>
    </xf>
    <xf numFmtId="0" fontId="0" fillId="0" borderId="13" xfId="0" applyFill="1" applyBorder="1" applyAlignment="1">
      <alignment horizontal="left"/>
    </xf>
    <xf numFmtId="3" fontId="0" fillId="0" borderId="14" xfId="0" applyNumberFormat="1" applyFill="1" applyBorder="1" applyAlignment="1">
      <alignment/>
    </xf>
    <xf numFmtId="0" fontId="2" fillId="0" borderId="18" xfId="0" applyFont="1" applyFill="1" applyBorder="1" applyAlignment="1">
      <alignment horizontal="left"/>
    </xf>
    <xf numFmtId="0" fontId="2" fillId="0" borderId="19" xfId="0" applyFont="1" applyFill="1" applyBorder="1" applyAlignment="1">
      <alignment horizontal="left"/>
    </xf>
    <xf numFmtId="0" fontId="0" fillId="0" borderId="19" xfId="0" applyFill="1" applyBorder="1" applyAlignment="1">
      <alignment/>
    </xf>
    <xf numFmtId="166" fontId="0" fillId="0" borderId="19" xfId="0" applyNumberFormat="1" applyFill="1" applyBorder="1" applyAlignment="1">
      <alignment/>
    </xf>
    <xf numFmtId="3" fontId="0" fillId="0" borderId="20" xfId="0" applyNumberFormat="1" applyFill="1" applyBorder="1" applyAlignment="1">
      <alignment/>
    </xf>
    <xf numFmtId="0" fontId="14" fillId="0" borderId="0" xfId="0" applyFont="1" applyAlignment="1">
      <alignment/>
    </xf>
    <xf numFmtId="0" fontId="0" fillId="0" borderId="16" xfId="0" applyFont="1" applyBorder="1" applyAlignment="1">
      <alignment horizontal="centerContinuous"/>
    </xf>
    <xf numFmtId="0" fontId="0" fillId="0" borderId="16" xfId="0" applyFont="1" applyBorder="1" applyAlignment="1">
      <alignment horizontal="centerContinuous" wrapText="1"/>
    </xf>
    <xf numFmtId="9" fontId="9" fillId="0" borderId="0" xfId="0" applyNumberFormat="1" applyFont="1" applyAlignment="1" quotePrefix="1">
      <alignment horizontal="left" wrapText="1"/>
    </xf>
    <xf numFmtId="0" fontId="9" fillId="0" borderId="0" xfId="0" applyFont="1" applyFill="1" applyAlignment="1" applyProtection="1">
      <alignment/>
      <protection locked="0"/>
    </xf>
    <xf numFmtId="0" fontId="9" fillId="0" borderId="0" xfId="0" applyFont="1" applyFill="1" applyAlignment="1">
      <alignment/>
    </xf>
    <xf numFmtId="0" fontId="0" fillId="0" borderId="0" xfId="0" applyFont="1" applyAlignment="1">
      <alignment wrapText="1"/>
    </xf>
    <xf numFmtId="0" fontId="0" fillId="0" borderId="0" xfId="0" applyFont="1" applyAlignment="1">
      <alignment horizontal="left" wrapText="1"/>
    </xf>
    <xf numFmtId="0" fontId="9" fillId="24" borderId="11" xfId="0" applyFont="1" applyFill="1" applyBorder="1" applyAlignment="1">
      <alignment/>
    </xf>
    <xf numFmtId="0" fontId="5" fillId="24" borderId="12" xfId="0" applyFont="1" applyFill="1" applyBorder="1" applyAlignment="1">
      <alignment/>
    </xf>
    <xf numFmtId="0" fontId="0" fillId="24" borderId="13" xfId="0" applyFont="1" applyFill="1" applyBorder="1" applyAlignment="1">
      <alignment/>
    </xf>
    <xf numFmtId="0" fontId="9" fillId="24" borderId="0" xfId="0" applyFont="1" applyFill="1" applyBorder="1" applyAlignment="1">
      <alignment/>
    </xf>
    <xf numFmtId="0" fontId="5" fillId="24" borderId="14" xfId="0" applyFont="1" applyFill="1" applyBorder="1" applyAlignment="1">
      <alignment/>
    </xf>
    <xf numFmtId="0" fontId="9" fillId="24" borderId="16" xfId="0" applyFont="1" applyFill="1" applyBorder="1" applyAlignment="1">
      <alignment/>
    </xf>
    <xf numFmtId="0" fontId="5" fillId="24" borderId="17" xfId="0" applyFont="1" applyFill="1" applyBorder="1" applyAlignment="1">
      <alignment/>
    </xf>
    <xf numFmtId="0" fontId="0" fillId="0" borderId="0" xfId="0" applyFill="1" applyAlignment="1">
      <alignment/>
    </xf>
    <xf numFmtId="0" fontId="0" fillId="0" borderId="0" xfId="0" applyFill="1" applyBorder="1" applyAlignment="1">
      <alignment/>
    </xf>
    <xf numFmtId="0" fontId="9" fillId="0" borderId="16" xfId="0" applyFont="1" applyFill="1" applyBorder="1" applyAlignment="1">
      <alignment/>
    </xf>
    <xf numFmtId="0" fontId="9" fillId="0" borderId="0" xfId="0" applyFont="1" applyFill="1" applyBorder="1" applyAlignment="1">
      <alignment/>
    </xf>
    <xf numFmtId="0" fontId="5" fillId="0" borderId="0" xfId="0" applyFont="1" applyFill="1" applyBorder="1" applyAlignment="1">
      <alignment/>
    </xf>
    <xf numFmtId="0" fontId="15" fillId="0" borderId="0" xfId="0" applyFont="1" applyAlignment="1">
      <alignment/>
    </xf>
    <xf numFmtId="44" fontId="0" fillId="25" borderId="0" xfId="44" applyFont="1" applyFill="1" applyAlignment="1">
      <alignment/>
    </xf>
    <xf numFmtId="0" fontId="2" fillId="0" borderId="0" xfId="0" applyFont="1" applyAlignment="1">
      <alignment horizontal="center"/>
    </xf>
    <xf numFmtId="0" fontId="0" fillId="0" borderId="0" xfId="0" applyFont="1" applyAlignment="1">
      <alignment/>
    </xf>
    <xf numFmtId="44" fontId="0" fillId="0" borderId="0" xfId="44" applyFont="1" applyFill="1" applyAlignment="1" applyProtection="1">
      <alignment/>
      <protection locked="0"/>
    </xf>
    <xf numFmtId="0" fontId="0" fillId="0" borderId="10" xfId="0" applyFont="1" applyBorder="1" applyAlignment="1">
      <alignment/>
    </xf>
    <xf numFmtId="164" fontId="2" fillId="0" borderId="11" xfId="0" applyNumberFormat="1" applyFont="1" applyFill="1" applyBorder="1" applyAlignment="1" applyProtection="1">
      <alignment horizontal="center"/>
      <protection locked="0"/>
    </xf>
    <xf numFmtId="167" fontId="2" fillId="0" borderId="11" xfId="0" applyNumberFormat="1" applyFont="1" applyFill="1" applyBorder="1" applyAlignment="1" applyProtection="1">
      <alignment horizontal="center"/>
      <protection locked="0"/>
    </xf>
    <xf numFmtId="0" fontId="2" fillId="0" borderId="11" xfId="0" applyFont="1" applyBorder="1" applyAlignment="1">
      <alignment horizontal="center"/>
    </xf>
    <xf numFmtId="0" fontId="2" fillId="0" borderId="12" xfId="0" applyFont="1" applyBorder="1" applyAlignment="1">
      <alignment horizontal="center"/>
    </xf>
    <xf numFmtId="9" fontId="2" fillId="0" borderId="15" xfId="0" applyNumberFormat="1" applyFont="1" applyBorder="1" applyAlignment="1">
      <alignment horizontal="left" wrapText="1"/>
    </xf>
    <xf numFmtId="0" fontId="0" fillId="0" borderId="10" xfId="0" applyFont="1" applyBorder="1" applyAlignment="1">
      <alignment/>
    </xf>
    <xf numFmtId="0" fontId="2" fillId="0" borderId="16" xfId="0" applyFont="1" applyBorder="1" applyAlignment="1">
      <alignment horizontal="center" wrapText="1"/>
    </xf>
    <xf numFmtId="44" fontId="0" fillId="3" borderId="16" xfId="44" applyFont="1" applyFill="1" applyBorder="1" applyAlignment="1" applyProtection="1">
      <alignment/>
      <protection locked="0"/>
    </xf>
    <xf numFmtId="44" fontId="0" fillId="3" borderId="16" xfId="44" applyFont="1" applyFill="1" applyBorder="1" applyAlignment="1">
      <alignment/>
    </xf>
    <xf numFmtId="44" fontId="0" fillId="3" borderId="17" xfId="44" applyFont="1" applyFill="1" applyBorder="1" applyAlignment="1">
      <alignment/>
    </xf>
    <xf numFmtId="0" fontId="2" fillId="0" borderId="10" xfId="0" applyFont="1" applyBorder="1" applyAlignment="1">
      <alignment/>
    </xf>
    <xf numFmtId="0" fontId="0" fillId="0" borderId="11" xfId="0" applyBorder="1" applyAlignment="1">
      <alignment/>
    </xf>
    <xf numFmtId="0" fontId="0" fillId="0" borderId="16" xfId="0" applyBorder="1" applyAlignment="1">
      <alignment/>
    </xf>
    <xf numFmtId="0" fontId="0" fillId="0" borderId="0" xfId="0" applyFont="1" applyAlignment="1">
      <alignment horizontal="center"/>
    </xf>
    <xf numFmtId="0" fontId="0" fillId="0" borderId="11" xfId="0" applyFont="1" applyBorder="1" applyAlignment="1">
      <alignment/>
    </xf>
    <xf numFmtId="0" fontId="16" fillId="0" borderId="24" xfId="0" applyFont="1" applyBorder="1" applyAlignment="1">
      <alignment horizontal="centerContinuous"/>
    </xf>
    <xf numFmtId="0" fontId="17" fillId="0" borderId="24" xfId="0" applyFont="1" applyBorder="1" applyAlignment="1">
      <alignment horizontal="centerContinuous"/>
    </xf>
    <xf numFmtId="0" fontId="17" fillId="0" borderId="25" xfId="0" applyFont="1" applyBorder="1" applyAlignment="1">
      <alignment horizontal="centerContinuous"/>
    </xf>
    <xf numFmtId="0" fontId="0" fillId="0" borderId="13" xfId="0" applyFont="1" applyBorder="1" applyAlignment="1">
      <alignment/>
    </xf>
    <xf numFmtId="0" fontId="0" fillId="0" borderId="0" xfId="0" applyFont="1" applyBorder="1" applyAlignment="1">
      <alignment/>
    </xf>
    <xf numFmtId="0" fontId="17" fillId="0" borderId="0" xfId="0" applyFont="1" applyBorder="1" applyAlignment="1">
      <alignment horizontal="centerContinuous"/>
    </xf>
    <xf numFmtId="0" fontId="17" fillId="0" borderId="0" xfId="0" applyFont="1" applyBorder="1" applyAlignment="1">
      <alignment horizontal="center" wrapText="1"/>
    </xf>
    <xf numFmtId="0" fontId="17" fillId="0" borderId="14" xfId="0" applyFont="1" applyBorder="1" applyAlignment="1">
      <alignment horizontal="left"/>
    </xf>
    <xf numFmtId="165" fontId="0" fillId="0" borderId="0" xfId="0" applyNumberFormat="1" applyFont="1" applyBorder="1" applyAlignment="1">
      <alignment/>
    </xf>
    <xf numFmtId="9" fontId="0" fillId="0" borderId="0" xfId="0" applyNumberFormat="1" applyFont="1" applyBorder="1" applyAlignment="1">
      <alignment/>
    </xf>
    <xf numFmtId="3" fontId="0" fillId="0" borderId="0" xfId="0" applyNumberFormat="1" applyFont="1" applyBorder="1" applyAlignment="1">
      <alignment/>
    </xf>
    <xf numFmtId="164" fontId="0" fillId="0" borderId="14" xfId="0" applyNumberFormat="1" applyFont="1" applyBorder="1" applyAlignment="1">
      <alignment/>
    </xf>
    <xf numFmtId="0" fontId="0" fillId="0" borderId="15" xfId="0" applyFont="1" applyBorder="1" applyAlignment="1">
      <alignment/>
    </xf>
    <xf numFmtId="165" fontId="0" fillId="0" borderId="16" xfId="0" applyNumberFormat="1" applyFont="1" applyBorder="1" applyAlignment="1">
      <alignment/>
    </xf>
    <xf numFmtId="9" fontId="0" fillId="0" borderId="16" xfId="0" applyNumberFormat="1" applyFont="1" applyBorder="1" applyAlignment="1">
      <alignment/>
    </xf>
    <xf numFmtId="3" fontId="0" fillId="0" borderId="16" xfId="0" applyNumberFormat="1" applyFont="1" applyBorder="1" applyAlignment="1">
      <alignment/>
    </xf>
    <xf numFmtId="164" fontId="0" fillId="0" borderId="17" xfId="0" applyNumberFormat="1" applyFont="1" applyBorder="1" applyAlignment="1">
      <alignment/>
    </xf>
    <xf numFmtId="0" fontId="0" fillId="25" borderId="13" xfId="0" applyFont="1" applyFill="1" applyBorder="1" applyAlignment="1">
      <alignment/>
    </xf>
    <xf numFmtId="0" fontId="0" fillId="25" borderId="13" xfId="0" applyFont="1" applyFill="1" applyBorder="1" applyAlignment="1">
      <alignment wrapText="1"/>
    </xf>
    <xf numFmtId="0" fontId="0" fillId="25" borderId="15" xfId="0" applyFont="1" applyFill="1" applyBorder="1" applyAlignment="1">
      <alignment/>
    </xf>
    <xf numFmtId="9" fontId="0" fillId="25" borderId="0" xfId="0" applyNumberFormat="1" applyFont="1" applyFill="1" applyBorder="1" applyAlignment="1">
      <alignment/>
    </xf>
    <xf numFmtId="9" fontId="0" fillId="25" borderId="16" xfId="0" applyNumberFormat="1" applyFont="1" applyFill="1" applyBorder="1" applyAlignment="1">
      <alignment/>
    </xf>
    <xf numFmtId="3" fontId="0" fillId="25" borderId="0" xfId="0" applyNumberFormat="1" applyFont="1" applyFill="1" applyBorder="1" applyAlignment="1">
      <alignment/>
    </xf>
    <xf numFmtId="3" fontId="0" fillId="25" borderId="16" xfId="0" applyNumberFormat="1" applyFont="1" applyFill="1" applyBorder="1" applyAlignment="1">
      <alignment/>
    </xf>
    <xf numFmtId="164" fontId="0" fillId="25" borderId="0" xfId="0" applyNumberFormat="1" applyFont="1" applyFill="1" applyBorder="1" applyAlignment="1">
      <alignment/>
    </xf>
    <xf numFmtId="164" fontId="0" fillId="25" borderId="16" xfId="0" applyNumberFormat="1" applyFont="1" applyFill="1" applyBorder="1" applyAlignment="1">
      <alignment/>
    </xf>
    <xf numFmtId="44" fontId="0" fillId="3" borderId="0" xfId="0" applyNumberFormat="1" applyFill="1" applyBorder="1" applyAlignment="1">
      <alignment/>
    </xf>
    <xf numFmtId="0" fontId="2" fillId="0" borderId="15" xfId="0" applyFont="1" applyBorder="1" applyAlignment="1">
      <alignment horizontal="centerContinuous"/>
    </xf>
    <xf numFmtId="0" fontId="2" fillId="0" borderId="26" xfId="0" applyFont="1" applyBorder="1" applyAlignment="1">
      <alignment horizontal="center" wrapText="1"/>
    </xf>
    <xf numFmtId="0" fontId="2" fillId="0" borderId="16" xfId="0" applyFont="1" applyBorder="1" applyAlignment="1">
      <alignment horizontal="centerContinuous"/>
    </xf>
    <xf numFmtId="0" fontId="2" fillId="0" borderId="26" xfId="0" applyFont="1" applyBorder="1" applyAlignment="1">
      <alignment horizontal="centerContinuous"/>
    </xf>
    <xf numFmtId="0" fontId="2" fillId="0" borderId="17" xfId="0" applyFont="1" applyBorder="1" applyAlignment="1">
      <alignment horizontal="centerContinuous"/>
    </xf>
    <xf numFmtId="180" fontId="0" fillId="3" borderId="0" xfId="42" applyNumberFormat="1" applyFont="1" applyFill="1" applyAlignment="1">
      <alignment/>
    </xf>
    <xf numFmtId="0" fontId="0" fillId="0" borderId="19" xfId="0" applyFont="1" applyBorder="1" applyAlignment="1">
      <alignment horizontal="centerContinuous"/>
    </xf>
    <xf numFmtId="0" fontId="0" fillId="0" borderId="19" xfId="0" applyFont="1" applyBorder="1" applyAlignment="1">
      <alignment horizontal="centerContinuous" wrapText="1"/>
    </xf>
    <xf numFmtId="0" fontId="2" fillId="0" borderId="19" xfId="0" applyFont="1" applyBorder="1" applyAlignment="1">
      <alignment horizontal="center" wrapText="1"/>
    </xf>
    <xf numFmtId="0" fontId="0" fillId="0" borderId="12" xfId="0" applyFont="1" applyBorder="1" applyAlignment="1">
      <alignment/>
    </xf>
    <xf numFmtId="0" fontId="0" fillId="0" borderId="0" xfId="0" applyFont="1" applyBorder="1" applyAlignment="1">
      <alignment wrapText="1"/>
    </xf>
    <xf numFmtId="44" fontId="0" fillId="25" borderId="0" xfId="44" applyFont="1" applyFill="1" applyBorder="1" applyAlignment="1" applyProtection="1">
      <alignment/>
      <protection/>
    </xf>
    <xf numFmtId="164" fontId="0" fillId="0" borderId="0" xfId="0" applyNumberFormat="1" applyFont="1" applyFill="1" applyBorder="1" applyAlignment="1" applyProtection="1">
      <alignment/>
      <protection locked="0"/>
    </xf>
    <xf numFmtId="0" fontId="0" fillId="0" borderId="0" xfId="0" applyFont="1" applyBorder="1" applyAlignment="1" quotePrefix="1">
      <alignment/>
    </xf>
    <xf numFmtId="0" fontId="0" fillId="0" borderId="14" xfId="0" applyFont="1" applyBorder="1" applyAlignment="1">
      <alignment/>
    </xf>
    <xf numFmtId="0" fontId="0" fillId="0" borderId="0" xfId="0" applyFont="1" applyBorder="1" applyAlignment="1">
      <alignment horizontal="left" wrapText="1"/>
    </xf>
    <xf numFmtId="44" fontId="0" fillId="25" borderId="0" xfId="44" applyFont="1" applyFill="1" applyBorder="1" applyAlignment="1">
      <alignment/>
    </xf>
    <xf numFmtId="0" fontId="9" fillId="0" borderId="13" xfId="0" applyFont="1" applyBorder="1" applyAlignment="1">
      <alignment/>
    </xf>
    <xf numFmtId="9" fontId="9" fillId="0" borderId="0" xfId="0" applyNumberFormat="1" applyFont="1" applyBorder="1" applyAlignment="1" quotePrefix="1">
      <alignment horizontal="left" wrapText="1"/>
    </xf>
    <xf numFmtId="164" fontId="9" fillId="0" borderId="0" xfId="0" applyNumberFormat="1" applyFont="1" applyFill="1" applyBorder="1" applyAlignment="1" applyProtection="1">
      <alignment/>
      <protection locked="0"/>
    </xf>
    <xf numFmtId="167" fontId="9" fillId="0" borderId="0" xfId="0" applyNumberFormat="1" applyFont="1" applyFill="1" applyBorder="1" applyAlignment="1" applyProtection="1">
      <alignment/>
      <protection locked="0"/>
    </xf>
    <xf numFmtId="0" fontId="9" fillId="0" borderId="0" xfId="0" applyFont="1" applyBorder="1" applyAlignment="1">
      <alignment/>
    </xf>
    <xf numFmtId="0" fontId="9" fillId="0" borderId="14" xfId="0" applyFont="1" applyBorder="1" applyAlignment="1">
      <alignment/>
    </xf>
    <xf numFmtId="0" fontId="0" fillId="0" borderId="17" xfId="0" applyFont="1" applyBorder="1" applyAlignment="1">
      <alignment/>
    </xf>
    <xf numFmtId="44" fontId="0" fillId="25" borderId="0" xfId="44" applyFont="1" applyFill="1" applyBorder="1" applyAlignment="1" applyProtection="1">
      <alignment/>
      <protection locked="0"/>
    </xf>
    <xf numFmtId="171" fontId="0" fillId="0" borderId="0" xfId="0" applyNumberFormat="1" applyFont="1" applyFill="1" applyBorder="1" applyAlignment="1" applyProtection="1">
      <alignment/>
      <protection locked="0"/>
    </xf>
    <xf numFmtId="0" fontId="4" fillId="0" borderId="13" xfId="0" applyFont="1" applyBorder="1" applyAlignment="1">
      <alignment/>
    </xf>
    <xf numFmtId="9" fontId="4" fillId="0" borderId="0" xfId="0" applyNumberFormat="1" applyFont="1" applyBorder="1" applyAlignment="1" quotePrefix="1">
      <alignment horizontal="left" wrapText="1"/>
    </xf>
    <xf numFmtId="164" fontId="4" fillId="0" borderId="0" xfId="0" applyNumberFormat="1" applyFont="1" applyFill="1" applyBorder="1" applyAlignment="1" applyProtection="1">
      <alignment/>
      <protection locked="0"/>
    </xf>
    <xf numFmtId="168" fontId="4" fillId="0" borderId="0" xfId="0" applyNumberFormat="1" applyFont="1" applyFill="1" applyBorder="1" applyAlignment="1" applyProtection="1">
      <alignment/>
      <protection locked="0"/>
    </xf>
    <xf numFmtId="0" fontId="4" fillId="0" borderId="14" xfId="0" applyFont="1" applyBorder="1" applyAlignment="1">
      <alignment/>
    </xf>
    <xf numFmtId="0" fontId="5" fillId="0" borderId="17" xfId="0" applyFont="1" applyBorder="1" applyAlignment="1">
      <alignment/>
    </xf>
    <xf numFmtId="0" fontId="17" fillId="0" borderId="11" xfId="0" applyFont="1" applyBorder="1" applyAlignment="1">
      <alignment horizontal="centerContinuous"/>
    </xf>
    <xf numFmtId="0" fontId="17" fillId="0" borderId="12" xfId="0" applyFont="1" applyBorder="1" applyAlignment="1">
      <alignment horizontal="centerContinuous"/>
    </xf>
    <xf numFmtId="3" fontId="0" fillId="0" borderId="0" xfId="0" applyNumberFormat="1" applyFont="1" applyFill="1" applyBorder="1" applyAlignment="1">
      <alignment/>
    </xf>
    <xf numFmtId="3" fontId="0" fillId="0" borderId="16" xfId="0" applyNumberFormat="1" applyFont="1" applyFill="1" applyBorder="1" applyAlignment="1">
      <alignment/>
    </xf>
    <xf numFmtId="164" fontId="0" fillId="0" borderId="0" xfId="0" applyNumberFormat="1" applyFont="1" applyFill="1" applyBorder="1" applyAlignment="1">
      <alignment/>
    </xf>
    <xf numFmtId="0" fontId="16" fillId="0" borderId="11" xfId="0" applyFont="1" applyBorder="1" applyAlignment="1">
      <alignment horizontal="left"/>
    </xf>
    <xf numFmtId="0" fontId="0" fillId="3" borderId="13" xfId="0" applyFont="1" applyFill="1" applyBorder="1" applyAlignment="1">
      <alignment/>
    </xf>
    <xf numFmtId="0" fontId="0" fillId="3" borderId="0" xfId="0" applyNumberFormat="1" applyFont="1" applyFill="1" applyBorder="1" applyAlignment="1">
      <alignment/>
    </xf>
    <xf numFmtId="3" fontId="0" fillId="3" borderId="0" xfId="0" applyNumberFormat="1" applyFont="1" applyFill="1" applyBorder="1" applyAlignment="1">
      <alignment/>
    </xf>
    <xf numFmtId="164" fontId="0" fillId="3" borderId="0" xfId="0" applyNumberFormat="1" applyFont="1" applyFill="1" applyBorder="1" applyAlignment="1">
      <alignment/>
    </xf>
    <xf numFmtId="164" fontId="0" fillId="3" borderId="14" xfId="0" applyNumberFormat="1" applyFont="1" applyFill="1" applyBorder="1" applyAlignment="1">
      <alignment/>
    </xf>
    <xf numFmtId="0" fontId="0" fillId="3" borderId="13" xfId="0" applyFont="1" applyFill="1" applyBorder="1" applyAlignment="1">
      <alignment wrapText="1"/>
    </xf>
    <xf numFmtId="0" fontId="0" fillId="3" borderId="15" xfId="0" applyFont="1" applyFill="1" applyBorder="1" applyAlignment="1">
      <alignment/>
    </xf>
    <xf numFmtId="0" fontId="0" fillId="3" borderId="16" xfId="0" applyNumberFormat="1" applyFont="1" applyFill="1" applyBorder="1" applyAlignment="1">
      <alignment/>
    </xf>
    <xf numFmtId="3" fontId="0" fillId="3" borderId="16" xfId="0" applyNumberFormat="1" applyFont="1" applyFill="1" applyBorder="1" applyAlignment="1">
      <alignment/>
    </xf>
    <xf numFmtId="164" fontId="0" fillId="3" borderId="16" xfId="0" applyNumberFormat="1" applyFont="1" applyFill="1" applyBorder="1" applyAlignment="1">
      <alignment/>
    </xf>
    <xf numFmtId="164" fontId="0" fillId="3" borderId="17" xfId="0" applyNumberFormat="1" applyFont="1" applyFill="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164" fontId="0" fillId="0" borderId="14" xfId="0" applyNumberFormat="1" applyFont="1" applyFill="1" applyBorder="1" applyAlignment="1">
      <alignment/>
    </xf>
    <xf numFmtId="164" fontId="0" fillId="0" borderId="17" xfId="0" applyNumberFormat="1" applyFont="1" applyFill="1" applyBorder="1" applyAlignment="1">
      <alignment/>
    </xf>
    <xf numFmtId="0" fontId="0" fillId="25" borderId="0" xfId="0" applyNumberFormat="1" applyFont="1" applyFill="1" applyBorder="1" applyAlignment="1">
      <alignment/>
    </xf>
    <xf numFmtId="0" fontId="0" fillId="25" borderId="16" xfId="0" applyNumberFormat="1" applyFont="1" applyFill="1" applyBorder="1" applyAlignment="1">
      <alignment/>
    </xf>
    <xf numFmtId="0" fontId="0" fillId="25" borderId="12" xfId="0" applyFill="1" applyBorder="1" applyAlignment="1">
      <alignment/>
    </xf>
    <xf numFmtId="0" fontId="2" fillId="0" borderId="13" xfId="0" applyFont="1" applyBorder="1" applyAlignment="1">
      <alignment/>
    </xf>
    <xf numFmtId="0" fontId="0" fillId="25" borderId="14" xfId="0" applyFill="1" applyBorder="1" applyAlignment="1">
      <alignment/>
    </xf>
    <xf numFmtId="0" fontId="2" fillId="0" borderId="15" xfId="0" applyFont="1" applyBorder="1" applyAlignment="1">
      <alignment/>
    </xf>
    <xf numFmtId="0" fontId="0" fillId="25" borderId="17" xfId="0" applyFill="1" applyBorder="1" applyAlignment="1">
      <alignment/>
    </xf>
    <xf numFmtId="0" fontId="2" fillId="0" borderId="26" xfId="0" applyFont="1" applyFill="1" applyBorder="1" applyAlignment="1">
      <alignment horizontal="right" wrapText="1"/>
    </xf>
    <xf numFmtId="0" fontId="0" fillId="0" borderId="13" xfId="0" applyFill="1" applyBorder="1" applyAlignment="1">
      <alignment horizontal="center"/>
    </xf>
    <xf numFmtId="0" fontId="2" fillId="0" borderId="18" xfId="0" applyFont="1" applyFill="1" applyBorder="1" applyAlignment="1">
      <alignment horizontal="center"/>
    </xf>
    <xf numFmtId="0" fontId="1" fillId="22" borderId="27" xfId="0" applyFont="1" applyFill="1" applyBorder="1" applyAlignment="1">
      <alignment/>
    </xf>
    <xf numFmtId="0" fontId="1" fillId="22" borderId="28" xfId="0" applyFont="1" applyFill="1" applyBorder="1" applyAlignment="1">
      <alignment/>
    </xf>
    <xf numFmtId="0" fontId="1" fillId="22" borderId="29" xfId="0" applyFont="1" applyFill="1" applyBorder="1" applyAlignment="1">
      <alignment/>
    </xf>
    <xf numFmtId="0" fontId="2" fillId="22" borderId="19" xfId="0" applyFont="1" applyFill="1" applyBorder="1" applyAlignment="1">
      <alignment horizontal="center" wrapText="1"/>
    </xf>
    <xf numFmtId="0" fontId="2" fillId="22" borderId="19" xfId="0" applyFont="1" applyFill="1" applyBorder="1" applyAlignment="1">
      <alignment/>
    </xf>
    <xf numFmtId="0" fontId="0" fillId="3" borderId="0" xfId="0" applyFont="1" applyFill="1" applyBorder="1" applyAlignment="1">
      <alignment/>
    </xf>
    <xf numFmtId="2" fontId="18" fillId="0" borderId="0" xfId="0" applyNumberFormat="1" applyFont="1" applyAlignment="1">
      <alignment horizontal="center"/>
    </xf>
    <xf numFmtId="166" fontId="0" fillId="0" borderId="19" xfId="0" applyNumberFormat="1" applyFill="1" applyBorder="1" applyAlignment="1">
      <alignment horizontal="center"/>
    </xf>
    <xf numFmtId="2" fontId="19" fillId="22" borderId="0" xfId="0" applyNumberFormat="1" applyFont="1" applyFill="1" applyAlignment="1">
      <alignment horizontal="center"/>
    </xf>
    <xf numFmtId="0" fontId="0" fillId="0" borderId="19" xfId="0" applyFill="1" applyBorder="1" applyAlignment="1">
      <alignment horizontal="center"/>
    </xf>
    <xf numFmtId="0" fontId="2" fillId="22" borderId="0" xfId="0" applyFont="1" applyFill="1" applyBorder="1" applyAlignment="1">
      <alignment horizontal="center"/>
    </xf>
    <xf numFmtId="0" fontId="2" fillId="22" borderId="0" xfId="0" applyFont="1" applyFill="1" applyBorder="1" applyAlignment="1">
      <alignment horizontal="center"/>
    </xf>
    <xf numFmtId="0" fontId="2" fillId="0" borderId="10" xfId="0" applyFont="1" applyBorder="1" applyAlignment="1">
      <alignment wrapText="1"/>
    </xf>
    <xf numFmtId="0" fontId="0" fillId="0" borderId="11" xfId="0" applyFont="1" applyBorder="1" applyAlignment="1">
      <alignment horizontal="center"/>
    </xf>
    <xf numFmtId="0" fontId="1" fillId="22" borderId="28" xfId="0" applyFont="1" applyFill="1" applyBorder="1" applyAlignment="1">
      <alignment/>
    </xf>
    <xf numFmtId="0" fontId="0" fillId="0" borderId="0" xfId="0" applyFont="1" applyFill="1" applyAlignment="1">
      <alignment/>
    </xf>
    <xf numFmtId="0" fontId="6"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0</xdr:rowOff>
    </xdr:from>
    <xdr:to>
      <xdr:col>5</xdr:col>
      <xdr:colOff>104775</xdr:colOff>
      <xdr:row>0</xdr:row>
      <xdr:rowOff>876300</xdr:rowOff>
    </xdr:to>
    <xdr:pic>
      <xdr:nvPicPr>
        <xdr:cNvPr id="1" name="Picture 1"/>
        <xdr:cNvPicPr preferRelativeResize="1">
          <a:picLocks noChangeAspect="1"/>
        </xdr:cNvPicPr>
      </xdr:nvPicPr>
      <xdr:blipFill>
        <a:blip r:embed="rId1"/>
        <a:stretch>
          <a:fillRect/>
        </a:stretch>
      </xdr:blipFill>
      <xdr:spPr>
        <a:xfrm>
          <a:off x="295275" y="0"/>
          <a:ext cx="2524125" cy="876300"/>
        </a:xfrm>
        <a:prstGeom prst="rect">
          <a:avLst/>
        </a:prstGeom>
        <a:noFill/>
        <a:ln w="9525" cmpd="sng">
          <a:noFill/>
        </a:ln>
      </xdr:spPr>
    </xdr:pic>
    <xdr:clientData/>
  </xdr:twoCellAnchor>
  <xdr:twoCellAnchor editAs="oneCell">
    <xdr:from>
      <xdr:col>5</xdr:col>
      <xdr:colOff>180975</xdr:colOff>
      <xdr:row>0</xdr:row>
      <xdr:rowOff>19050</xdr:rowOff>
    </xdr:from>
    <xdr:to>
      <xdr:col>9</xdr:col>
      <xdr:colOff>38100</xdr:colOff>
      <xdr:row>3</xdr:row>
      <xdr:rowOff>104775</xdr:rowOff>
    </xdr:to>
    <xdr:pic>
      <xdr:nvPicPr>
        <xdr:cNvPr id="2" name="Picture 2"/>
        <xdr:cNvPicPr preferRelativeResize="1">
          <a:picLocks noChangeAspect="1"/>
        </xdr:cNvPicPr>
      </xdr:nvPicPr>
      <xdr:blipFill>
        <a:blip r:embed="rId2"/>
        <a:stretch>
          <a:fillRect/>
        </a:stretch>
      </xdr:blipFill>
      <xdr:spPr>
        <a:xfrm>
          <a:off x="2895600" y="19050"/>
          <a:ext cx="2295525" cy="1514475"/>
        </a:xfrm>
        <a:prstGeom prst="rect">
          <a:avLst/>
        </a:prstGeom>
        <a:noFill/>
        <a:ln w="9525" cmpd="sng">
          <a:noFill/>
        </a:ln>
      </xdr:spPr>
    </xdr:pic>
    <xdr:clientData/>
  </xdr:twoCellAnchor>
  <xdr:twoCellAnchor>
    <xdr:from>
      <xdr:col>1</xdr:col>
      <xdr:colOff>200025</xdr:colOff>
      <xdr:row>2</xdr:row>
      <xdr:rowOff>0</xdr:rowOff>
    </xdr:from>
    <xdr:to>
      <xdr:col>4</xdr:col>
      <xdr:colOff>361950</xdr:colOff>
      <xdr:row>2</xdr:row>
      <xdr:rowOff>133350</xdr:rowOff>
    </xdr:to>
    <xdr:sp>
      <xdr:nvSpPr>
        <xdr:cNvPr id="3" name="TextBox 3"/>
        <xdr:cNvSpPr txBox="1">
          <a:spLocks noChangeArrowheads="1"/>
        </xdr:cNvSpPr>
      </xdr:nvSpPr>
      <xdr:spPr>
        <a:xfrm>
          <a:off x="476250" y="1266825"/>
          <a:ext cx="1990725" cy="1333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James Pritchett, Colorado State University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1</xdr:col>
      <xdr:colOff>2305050</xdr:colOff>
      <xdr:row>1</xdr:row>
      <xdr:rowOff>66675</xdr:rowOff>
    </xdr:to>
    <xdr:pic>
      <xdr:nvPicPr>
        <xdr:cNvPr id="1" name="Picture 1"/>
        <xdr:cNvPicPr preferRelativeResize="1">
          <a:picLocks noChangeAspect="1"/>
        </xdr:cNvPicPr>
      </xdr:nvPicPr>
      <xdr:blipFill>
        <a:blip r:embed="rId1"/>
        <a:stretch>
          <a:fillRect/>
        </a:stretch>
      </xdr:blipFill>
      <xdr:spPr>
        <a:xfrm>
          <a:off x="142875" y="0"/>
          <a:ext cx="2314575"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4</xdr:col>
      <xdr:colOff>28575</xdr:colOff>
      <xdr:row>1</xdr:row>
      <xdr:rowOff>76200</xdr:rowOff>
    </xdr:to>
    <xdr:pic>
      <xdr:nvPicPr>
        <xdr:cNvPr id="1" name="Picture 11"/>
        <xdr:cNvPicPr preferRelativeResize="1">
          <a:picLocks noChangeAspect="1"/>
        </xdr:cNvPicPr>
      </xdr:nvPicPr>
      <xdr:blipFill>
        <a:blip r:embed="rId1"/>
        <a:stretch>
          <a:fillRect/>
        </a:stretch>
      </xdr:blipFill>
      <xdr:spPr>
        <a:xfrm>
          <a:off x="142875" y="0"/>
          <a:ext cx="231457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4</xdr:col>
      <xdr:colOff>66675</xdr:colOff>
      <xdr:row>0</xdr:row>
      <xdr:rowOff>809625</xdr:rowOff>
    </xdr:to>
    <xdr:pic>
      <xdr:nvPicPr>
        <xdr:cNvPr id="1" name="Picture 2"/>
        <xdr:cNvPicPr preferRelativeResize="1">
          <a:picLocks noChangeAspect="1"/>
        </xdr:cNvPicPr>
      </xdr:nvPicPr>
      <xdr:blipFill>
        <a:blip r:embed="rId1"/>
        <a:stretch>
          <a:fillRect/>
        </a:stretch>
      </xdr:blipFill>
      <xdr:spPr>
        <a:xfrm>
          <a:off x="28575" y="0"/>
          <a:ext cx="2314575"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2</xdr:col>
      <xdr:colOff>1543050</xdr:colOff>
      <xdr:row>0</xdr:row>
      <xdr:rowOff>838200</xdr:rowOff>
    </xdr:to>
    <xdr:pic>
      <xdr:nvPicPr>
        <xdr:cNvPr id="1" name="Picture 5"/>
        <xdr:cNvPicPr preferRelativeResize="1">
          <a:picLocks noChangeAspect="1"/>
        </xdr:cNvPicPr>
      </xdr:nvPicPr>
      <xdr:blipFill>
        <a:blip r:embed="rId1"/>
        <a:stretch>
          <a:fillRect/>
        </a:stretch>
      </xdr:blipFill>
      <xdr:spPr>
        <a:xfrm>
          <a:off x="0" y="28575"/>
          <a:ext cx="2314575"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114300</xdr:colOff>
      <xdr:row>0</xdr:row>
      <xdr:rowOff>809625</xdr:rowOff>
    </xdr:to>
    <xdr:pic>
      <xdr:nvPicPr>
        <xdr:cNvPr id="1" name="Picture 3"/>
        <xdr:cNvPicPr preferRelativeResize="1">
          <a:picLocks noChangeAspect="1"/>
        </xdr:cNvPicPr>
      </xdr:nvPicPr>
      <xdr:blipFill>
        <a:blip r:embed="rId1"/>
        <a:stretch>
          <a:fillRect/>
        </a:stretch>
      </xdr:blipFill>
      <xdr:spPr>
        <a:xfrm>
          <a:off x="142875" y="0"/>
          <a:ext cx="2314575"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2</xdr:col>
      <xdr:colOff>1019175</xdr:colOff>
      <xdr:row>0</xdr:row>
      <xdr:rowOff>809625</xdr:rowOff>
    </xdr:to>
    <xdr:pic>
      <xdr:nvPicPr>
        <xdr:cNvPr id="1" name="Picture 4"/>
        <xdr:cNvPicPr preferRelativeResize="1">
          <a:picLocks noChangeAspect="1"/>
        </xdr:cNvPicPr>
      </xdr:nvPicPr>
      <xdr:blipFill>
        <a:blip r:embed="rId1"/>
        <a:stretch>
          <a:fillRect/>
        </a:stretch>
      </xdr:blipFill>
      <xdr:spPr>
        <a:xfrm>
          <a:off x="28575" y="0"/>
          <a:ext cx="23145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I26"/>
  <sheetViews>
    <sheetView tabSelected="1" zoomScalePageLayoutView="0" workbookViewId="0" topLeftCell="A1">
      <selection activeCell="Q6" sqref="Q6"/>
    </sheetView>
  </sheetViews>
  <sheetFormatPr defaultColWidth="9.140625" defaultRowHeight="12.75"/>
  <cols>
    <col min="1" max="1" width="4.140625" style="0" customWidth="1"/>
  </cols>
  <sheetData>
    <row r="1" ht="79.5" customHeight="1">
      <c r="B1" s="15"/>
    </row>
    <row r="2" ht="20.25">
      <c r="B2" s="15" t="s">
        <v>17</v>
      </c>
    </row>
    <row r="4" ht="13.5" thickBot="1"/>
    <row r="5" spans="2:9" ht="12.75">
      <c r="B5" s="17" t="s">
        <v>18</v>
      </c>
      <c r="C5" s="18"/>
      <c r="D5" s="18"/>
      <c r="E5" s="18"/>
      <c r="F5" s="18"/>
      <c r="G5" s="18"/>
      <c r="H5" s="18"/>
      <c r="I5" s="19"/>
    </row>
    <row r="6" spans="2:9" ht="12.75">
      <c r="B6" s="20" t="s">
        <v>19</v>
      </c>
      <c r="C6" s="16"/>
      <c r="D6" s="16"/>
      <c r="E6" s="16"/>
      <c r="F6" s="16"/>
      <c r="G6" s="16"/>
      <c r="H6" s="16"/>
      <c r="I6" s="21"/>
    </row>
    <row r="7" spans="2:9" ht="12.75">
      <c r="B7" s="20" t="s">
        <v>21</v>
      </c>
      <c r="C7" s="16"/>
      <c r="D7" s="16"/>
      <c r="E7" s="16"/>
      <c r="F7" s="16"/>
      <c r="G7" s="16"/>
      <c r="H7" s="16"/>
      <c r="I7" s="21"/>
    </row>
    <row r="8" spans="2:9" ht="12.75">
      <c r="B8" s="20" t="s">
        <v>20</v>
      </c>
      <c r="C8" s="16"/>
      <c r="D8" s="16"/>
      <c r="E8" s="16"/>
      <c r="F8" s="16"/>
      <c r="G8" s="16"/>
      <c r="H8" s="16"/>
      <c r="I8" s="21"/>
    </row>
    <row r="9" spans="2:9" ht="12.75">
      <c r="B9" s="20" t="s">
        <v>22</v>
      </c>
      <c r="C9" s="16"/>
      <c r="D9" s="16"/>
      <c r="E9" s="16"/>
      <c r="F9" s="16"/>
      <c r="G9" s="16"/>
      <c r="H9" s="16"/>
      <c r="I9" s="21"/>
    </row>
    <row r="10" spans="2:9" ht="12.75">
      <c r="B10" s="20" t="s">
        <v>23</v>
      </c>
      <c r="C10" s="16"/>
      <c r="D10" s="16"/>
      <c r="E10" s="16"/>
      <c r="F10" s="16"/>
      <c r="G10" s="16"/>
      <c r="H10" s="16"/>
      <c r="I10" s="21"/>
    </row>
    <row r="11" spans="2:9" ht="12.75">
      <c r="B11" s="20"/>
      <c r="C11" s="16"/>
      <c r="D11" s="16"/>
      <c r="E11" s="16"/>
      <c r="F11" s="16"/>
      <c r="G11" s="16"/>
      <c r="H11" s="16"/>
      <c r="I11" s="21"/>
    </row>
    <row r="12" spans="2:9" ht="12.75">
      <c r="B12" s="20"/>
      <c r="C12" s="16"/>
      <c r="D12" s="16"/>
      <c r="E12" s="16"/>
      <c r="F12" s="16"/>
      <c r="G12" s="16"/>
      <c r="H12" s="16"/>
      <c r="I12" s="21"/>
    </row>
    <row r="13" spans="2:9" ht="12.75">
      <c r="B13" s="22" t="s">
        <v>24</v>
      </c>
      <c r="C13" s="16"/>
      <c r="D13" s="16"/>
      <c r="E13" s="16"/>
      <c r="F13" s="16"/>
      <c r="G13" s="16"/>
      <c r="H13" s="16"/>
      <c r="I13" s="21"/>
    </row>
    <row r="14" spans="2:9" ht="12.75">
      <c r="B14" s="20" t="s">
        <v>47</v>
      </c>
      <c r="C14" s="16"/>
      <c r="D14" s="16"/>
      <c r="E14" s="16"/>
      <c r="F14" s="16"/>
      <c r="G14" s="16"/>
      <c r="H14" s="16"/>
      <c r="I14" s="21"/>
    </row>
    <row r="15" spans="2:9" ht="12.75">
      <c r="B15" s="20" t="s">
        <v>25</v>
      </c>
      <c r="C15" s="30"/>
      <c r="D15" s="30"/>
      <c r="E15" s="30"/>
      <c r="F15" s="30"/>
      <c r="G15" s="30"/>
      <c r="H15" s="30"/>
      <c r="I15" s="21"/>
    </row>
    <row r="16" spans="2:9" ht="13.5" thickBot="1">
      <c r="B16" s="23" t="s">
        <v>153</v>
      </c>
      <c r="C16" s="24"/>
      <c r="D16" s="24"/>
      <c r="E16" s="24"/>
      <c r="F16" s="24"/>
      <c r="G16" s="24"/>
      <c r="H16" s="24"/>
      <c r="I16" s="25"/>
    </row>
    <row r="18" ht="13.5" thickBot="1"/>
    <row r="19" spans="2:9" ht="12.75">
      <c r="B19" s="17" t="s">
        <v>26</v>
      </c>
      <c r="C19" s="18"/>
      <c r="D19" s="18"/>
      <c r="E19" s="18"/>
      <c r="F19" s="18"/>
      <c r="G19" s="18"/>
      <c r="H19" s="18"/>
      <c r="I19" s="19"/>
    </row>
    <row r="20" spans="2:9" ht="12.75">
      <c r="B20" s="20" t="s">
        <v>27</v>
      </c>
      <c r="C20" s="16"/>
      <c r="D20" s="16"/>
      <c r="E20" s="16"/>
      <c r="F20" s="16"/>
      <c r="G20" s="16"/>
      <c r="H20" s="16"/>
      <c r="I20" s="21"/>
    </row>
    <row r="21" spans="2:9" ht="12.75">
      <c r="B21" s="20" t="s">
        <v>28</v>
      </c>
      <c r="C21" s="16"/>
      <c r="D21" s="16"/>
      <c r="E21" s="16"/>
      <c r="F21" s="16"/>
      <c r="G21" s="16"/>
      <c r="H21" s="16"/>
      <c r="I21" s="21"/>
    </row>
    <row r="22" spans="2:9" ht="12.75">
      <c r="B22" s="20" t="s">
        <v>108</v>
      </c>
      <c r="C22" s="16"/>
      <c r="D22" s="16"/>
      <c r="E22" s="16"/>
      <c r="F22" s="16"/>
      <c r="G22" s="16"/>
      <c r="H22" s="16"/>
      <c r="I22" s="21"/>
    </row>
    <row r="23" spans="2:9" ht="12.75">
      <c r="B23" s="20"/>
      <c r="C23" s="16"/>
      <c r="D23" s="16"/>
      <c r="E23" s="16"/>
      <c r="F23" s="16"/>
      <c r="G23" s="16"/>
      <c r="H23" s="16"/>
      <c r="I23" s="21"/>
    </row>
    <row r="24" spans="2:9" ht="12.75">
      <c r="B24" s="22" t="s">
        <v>109</v>
      </c>
      <c r="C24" s="16"/>
      <c r="D24" s="16"/>
      <c r="E24" s="16"/>
      <c r="F24" s="16"/>
      <c r="G24" s="16"/>
      <c r="H24" s="16"/>
      <c r="I24" s="21"/>
    </row>
    <row r="25" spans="2:9" ht="12.75">
      <c r="B25" s="20" t="s">
        <v>29</v>
      </c>
      <c r="C25" s="16"/>
      <c r="D25" s="16"/>
      <c r="E25" s="16"/>
      <c r="F25" s="16"/>
      <c r="G25" s="16"/>
      <c r="H25" s="16"/>
      <c r="I25" s="21"/>
    </row>
    <row r="26" spans="2:9" ht="13.5" thickBot="1">
      <c r="B26" s="23" t="s">
        <v>30</v>
      </c>
      <c r="C26" s="24"/>
      <c r="D26" s="24"/>
      <c r="E26" s="24"/>
      <c r="F26" s="24"/>
      <c r="G26" s="24"/>
      <c r="H26" s="24"/>
      <c r="I26" s="25"/>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BY194"/>
  <sheetViews>
    <sheetView zoomScalePageLayoutView="0" workbookViewId="0" topLeftCell="A1">
      <selection activeCell="C4" sqref="C4"/>
    </sheetView>
  </sheetViews>
  <sheetFormatPr defaultColWidth="9.140625" defaultRowHeight="12.75"/>
  <cols>
    <col min="1" max="1" width="2.28125" style="0" customWidth="1"/>
    <col min="2" max="2" width="95.8515625" style="0" customWidth="1"/>
  </cols>
  <sheetData>
    <row r="1" ht="58.5" customHeight="1"/>
    <row r="2" spans="2:77" ht="20.25">
      <c r="B2" s="15" t="s">
        <v>154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2:77" ht="12"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row>
    <row r="4" spans="2:77" ht="40.5" customHeight="1" thickBot="1">
      <c r="B4" s="6" t="s">
        <v>110</v>
      </c>
      <c r="C4" s="3"/>
      <c r="D4" s="3"/>
      <c r="E4" s="3"/>
      <c r="F4" s="2"/>
      <c r="G4" s="2"/>
      <c r="H4" s="2"/>
      <c r="I4" s="2"/>
      <c r="J4" s="2"/>
      <c r="K4" s="2"/>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row>
    <row r="5" spans="2:77" ht="12.75">
      <c r="B5" s="189" t="s">
        <v>137</v>
      </c>
      <c r="C5" s="5"/>
      <c r="D5" s="2"/>
      <c r="E5" s="2"/>
      <c r="F5" s="2"/>
      <c r="G5" s="2"/>
      <c r="H5" s="2"/>
      <c r="I5" s="2"/>
      <c r="J5" s="2"/>
      <c r="K5" s="2"/>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row>
    <row r="6" spans="2:77" ht="12.75" customHeight="1">
      <c r="B6" s="190" t="s">
        <v>138</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row>
    <row r="7" spans="2:77" ht="12.75">
      <c r="B7" s="190" t="s">
        <v>139</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row>
    <row r="8" spans="2:77" ht="12.75">
      <c r="B8" s="190" t="s">
        <v>140</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row>
    <row r="9" spans="2:77" ht="12.75">
      <c r="B9" s="190" t="s">
        <v>141</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row>
    <row r="10" spans="2:77" ht="12.75">
      <c r="B10" s="190" t="s">
        <v>142</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row>
    <row r="11" spans="2:77" ht="12.75">
      <c r="B11" s="190" t="s">
        <v>143</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row>
    <row r="12" spans="2:77" ht="12.75">
      <c r="B12" s="190" t="s">
        <v>144</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row>
    <row r="13" spans="2:77" ht="12.75">
      <c r="B13" s="203" t="s">
        <v>145</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row>
    <row r="14" spans="2:77" ht="12.75">
      <c r="B14" s="190"/>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row>
    <row r="15" spans="2:77" ht="12.75">
      <c r="B15" s="190" t="s">
        <v>146</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row>
    <row r="16" spans="2:77" ht="12.75">
      <c r="B16" s="190" t="s">
        <v>147</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2:77" ht="12.75">
      <c r="B17" s="190" t="s">
        <v>148</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2:77" ht="12.75">
      <c r="B18" s="190" t="s">
        <v>149</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row>
    <row r="19" spans="2:77" ht="12.75">
      <c r="B19" s="190" t="s">
        <v>150</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2:77" ht="12.75">
      <c r="B20" s="190" t="s">
        <v>151</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row>
    <row r="21" spans="2:77" ht="12.75">
      <c r="B21" s="190" t="s">
        <v>152</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2:77" ht="12.75">
      <c r="B22" s="190"/>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2:77" ht="12.75">
      <c r="B23" s="190"/>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2:77" ht="12.75">
      <c r="B24" s="190"/>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2:77" ht="12.75">
      <c r="B25" s="190"/>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row>
    <row r="26" spans="2:77" ht="12.75">
      <c r="B26" s="190"/>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row>
    <row r="27" spans="2:77" ht="12.75">
      <c r="B27" s="190"/>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row>
    <row r="28" spans="2:77" ht="12.75">
      <c r="B28" s="190"/>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row>
    <row r="29" spans="2:77" ht="12.75">
      <c r="B29" s="190"/>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row>
    <row r="30" spans="2:77" ht="12.75">
      <c r="B30" s="190"/>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row>
    <row r="31" spans="2:77" ht="12.75">
      <c r="B31" s="190"/>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row>
    <row r="32" spans="2:77" ht="12.75">
      <c r="B32" s="190"/>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row>
    <row r="33" spans="2:77" ht="12.75">
      <c r="B33" s="190"/>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row>
    <row r="34" spans="2:77" ht="12.75">
      <c r="B34" s="190"/>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row>
    <row r="35" spans="2:77" ht="12.75">
      <c r="B35" s="190"/>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2:77" ht="12.75">
      <c r="B36" s="190"/>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row>
    <row r="37" spans="2:77" ht="13.5" thickBot="1">
      <c r="B37" s="19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row>
    <row r="38" spans="2:77" ht="12.7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2:77" ht="12.7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2:77" ht="12.7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2:77" ht="12.7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row>
    <row r="42" spans="2:77" ht="12.7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row>
    <row r="43" spans="2:77" ht="12.7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row>
    <row r="44" spans="2:77" ht="12.7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row>
    <row r="45" spans="2:77" ht="12.7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row>
    <row r="46" spans="2:77" ht="12.7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row>
    <row r="47" spans="2:77" ht="12.7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row>
    <row r="48" spans="2:77" ht="12.7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row>
    <row r="49" spans="2:77" ht="12.7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row>
    <row r="50" spans="2:77" ht="12.7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row>
    <row r="51" spans="2:77" ht="12.7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row>
    <row r="52" spans="2:77" ht="12.7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row>
    <row r="53" spans="2:77" ht="12.7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row>
    <row r="54" spans="2:77" ht="12.7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row>
    <row r="55" spans="2:77" ht="12.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row>
    <row r="56" spans="2:77" ht="12.7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row>
    <row r="57" spans="2:77"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row>
    <row r="58" spans="2:77"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row>
    <row r="59" spans="2:77"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row>
    <row r="60" spans="2:77"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row>
    <row r="61" spans="2:77"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row>
    <row r="62" spans="2:77"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row>
    <row r="63" spans="2:77"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row>
    <row r="64" spans="2:77"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row>
    <row r="65" spans="2:77"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row>
    <row r="66" spans="2:77"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row>
    <row r="67" spans="2:77"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row>
    <row r="68" spans="2:77"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row>
    <row r="69" spans="2:77"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row>
    <row r="70" spans="2:77"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row>
    <row r="71" spans="2:77" ht="12.7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row>
    <row r="72" spans="2:77" ht="12.7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row>
    <row r="73" spans="2:77" ht="12.7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row>
    <row r="74" spans="2:77" ht="12.7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row>
    <row r="75" spans="2:77" ht="12.7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row>
    <row r="76" spans="2:77" ht="12.7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row>
    <row r="77" spans="2:77" ht="12.7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row>
    <row r="78" spans="2:77" ht="12.7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row>
    <row r="79" spans="2:77" ht="12.7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row>
    <row r="80" spans="2:77" ht="12.7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row>
    <row r="81" spans="2:77" ht="12.7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row>
    <row r="82" spans="2:77" ht="12.7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row>
    <row r="83" spans="2:77" ht="12.7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row>
    <row r="84" spans="2:77" ht="12.7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row>
    <row r="85" spans="2:77" ht="12.7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row>
    <row r="86" spans="2:77" ht="12.7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row>
    <row r="87" spans="2:77" ht="12.7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row>
    <row r="88" spans="2:77" ht="12.7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row>
    <row r="89" spans="2:77" ht="12.7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row>
    <row r="90" spans="2:77" ht="12.7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row>
    <row r="91" spans="2:77" ht="12.7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row>
    <row r="92" spans="2:77" ht="12.7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row>
    <row r="93" spans="2:77" ht="12.7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row>
    <row r="94" spans="2:77" ht="12.7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row>
    <row r="95" spans="2:77" ht="12.7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row>
    <row r="96" spans="2:77" ht="12.7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row>
    <row r="97" spans="2:77" ht="12.7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row>
    <row r="98" spans="2:77" ht="12.7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row>
    <row r="99" spans="2:77" ht="12.7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row>
    <row r="100" spans="2:77" ht="12.7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row>
    <row r="101" spans="2:77" ht="12.7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row>
    <row r="102" spans="2:77" ht="12.7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row>
    <row r="103" spans="2:77" ht="12.7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row>
    <row r="104" spans="2:77" ht="12.7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row>
    <row r="105" spans="2:77" ht="12.7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row>
    <row r="106" spans="2:77" ht="12.7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row>
    <row r="107" spans="2:77" ht="12.7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row>
    <row r="108" spans="2:77" ht="12.7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row>
    <row r="109" spans="2:77" ht="12.7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row>
    <row r="110" spans="2:77" ht="12.7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row>
    <row r="111" spans="2:77" ht="12.7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row>
    <row r="112" spans="2:77" ht="12.7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row>
    <row r="113" spans="2:77" ht="12.7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row>
    <row r="114" spans="2:77" ht="12.7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row>
    <row r="115" spans="2:77" ht="12.7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row>
    <row r="116" spans="2:77" ht="12.7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row>
    <row r="117" spans="2:77" ht="12.7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row>
    <row r="118" spans="2:77" ht="12.7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row>
    <row r="119" spans="2:77" ht="12.7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row>
    <row r="120" spans="2:77" ht="12.7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row>
    <row r="121" spans="2:77" ht="12.7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row>
    <row r="122" spans="2:77" ht="12.7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row>
    <row r="123" spans="2:77" ht="12.7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row>
    <row r="124" spans="2:77" ht="12.7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row>
    <row r="125" spans="2:77" ht="12.7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row>
    <row r="126" spans="2:77" ht="12.7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row>
    <row r="127" spans="2:77" ht="12.7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row>
    <row r="128" spans="2:77" ht="12.7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row>
    <row r="129" spans="2:77" ht="12.7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row>
    <row r="130" spans="2:77" ht="12.7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row>
    <row r="131" spans="2:77" ht="12.7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row>
    <row r="132" spans="2:77" ht="12.7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row>
    <row r="133" spans="2:77" ht="12.7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row>
    <row r="134" spans="2:77" ht="12.7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row>
    <row r="135" spans="2:77" ht="12.7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row>
    <row r="136" spans="2:77" ht="12.7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row>
    <row r="137" spans="2:77" ht="12.7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row>
    <row r="138" spans="2:77" ht="12.7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row>
    <row r="139" spans="2:77" ht="12.7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row>
    <row r="140" spans="2:77" ht="12.7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row>
    <row r="141" spans="2:77" ht="12.7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row>
    <row r="142" spans="2:77" ht="12.7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row>
    <row r="143" spans="2:77" ht="12.7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row>
    <row r="144" spans="2:77" ht="12.7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row>
    <row r="145" spans="2:77" ht="12.7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row>
    <row r="146" spans="2:77" ht="12.7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row>
    <row r="147" spans="2:77" ht="12.7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row>
    <row r="148" spans="2:77" ht="12.7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row>
    <row r="149" spans="2:77" ht="12.7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row>
    <row r="150" spans="2:77" ht="12.7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row>
    <row r="151" spans="2:77" ht="12.7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row>
    <row r="152" spans="2:77" ht="12.7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row>
    <row r="153" spans="2:77" ht="12.7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row>
    <row r="154" spans="2:77" ht="12.7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row>
    <row r="155" spans="2:77" ht="12.7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row>
    <row r="156" spans="2:77" ht="12.7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row>
    <row r="157" spans="2:77" ht="12.7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row>
    <row r="158" spans="2:77" ht="12.7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row>
    <row r="159" spans="2:77" ht="12.7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row>
    <row r="160" spans="2:77" ht="12.7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row>
    <row r="161" spans="2:77" ht="12.7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row>
    <row r="162" spans="2:77" ht="12.7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row>
    <row r="163" spans="2:77" ht="12.7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row>
    <row r="164" spans="2:77" ht="12.7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row>
    <row r="165" spans="2:77" ht="12.7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row>
    <row r="166" spans="2:77" ht="12.7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row>
    <row r="167" spans="2:77" ht="12.7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row>
    <row r="168" spans="2:77" ht="12.7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row>
    <row r="169" spans="2:77" ht="12.7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row>
    <row r="170" spans="2:77" ht="12.7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row>
    <row r="171" spans="2:77" ht="12.7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row>
    <row r="172" spans="2:77" ht="12.7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row>
    <row r="173" spans="2:77" ht="12.7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row>
    <row r="174" spans="2:77" ht="12.7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row>
    <row r="175" spans="2:77" ht="12.7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row>
    <row r="176" spans="2:77" ht="12.7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row>
    <row r="177" spans="2:77" ht="12.7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row>
    <row r="178" spans="2:77" ht="12.7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row>
    <row r="179" spans="2:77" ht="12.7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row>
    <row r="180" spans="2:77" ht="12.7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row>
    <row r="181" spans="2:77" ht="12.7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row>
    <row r="182" spans="2:77" ht="12.7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row>
    <row r="183" spans="2:77" ht="12.7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row>
    <row r="184" spans="2:77" ht="12.7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row>
    <row r="185" spans="2:77" ht="12.7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row>
    <row r="186" spans="2:77" ht="12.7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row>
    <row r="187" spans="2:77" ht="12.7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row>
    <row r="188" spans="2:77" ht="12.7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row>
    <row r="189" spans="2:77" ht="12.7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row>
    <row r="190" spans="2:77" ht="12.7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row>
    <row r="191" spans="2:77" ht="12.7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row>
    <row r="192" spans="2:77" ht="12.7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row>
    <row r="193" spans="2:77" ht="12.7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row>
    <row r="194" spans="2:77" ht="12.7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row>
  </sheetData>
  <sheetProtection/>
  <printOptions/>
  <pageMargins left="0.75" right="0.75" top="1" bottom="1" header="0.5" footer="0.5"/>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M71"/>
  <sheetViews>
    <sheetView zoomScalePageLayoutView="0" workbookViewId="0" topLeftCell="A1">
      <selection activeCell="F10" sqref="F10"/>
    </sheetView>
  </sheetViews>
  <sheetFormatPr defaultColWidth="9.140625" defaultRowHeight="12.75"/>
  <cols>
    <col min="1" max="1" width="3.28125" style="0" customWidth="1"/>
    <col min="2" max="2" width="8.57421875" style="0" customWidth="1"/>
    <col min="3" max="3" width="12.00390625" style="0" bestFit="1" customWidth="1"/>
    <col min="4" max="4" width="12.57421875" style="0" bestFit="1" customWidth="1"/>
    <col min="5" max="5" width="15.7109375" style="0" customWidth="1"/>
    <col min="11" max="11" width="11.140625" style="0" customWidth="1"/>
    <col min="12" max="12" width="14.8515625" style="0" customWidth="1"/>
    <col min="13" max="13" width="6.140625" style="0" customWidth="1"/>
  </cols>
  <sheetData>
    <row r="1" ht="57.75" customHeight="1"/>
    <row r="2" ht="20.25">
      <c r="B2" s="26" t="s">
        <v>31</v>
      </c>
    </row>
    <row r="3" ht="13.5" thickBot="1"/>
    <row r="4" spans="2:9" ht="12.75">
      <c r="B4" s="17" t="s">
        <v>32</v>
      </c>
      <c r="C4" s="18"/>
      <c r="D4" s="18"/>
      <c r="E4" s="18"/>
      <c r="F4" s="18"/>
      <c r="G4" s="18"/>
      <c r="H4" s="18"/>
      <c r="I4" s="19"/>
    </row>
    <row r="5" spans="2:9" ht="12.75">
      <c r="B5" s="20" t="s">
        <v>33</v>
      </c>
      <c r="C5" s="16"/>
      <c r="D5" s="16"/>
      <c r="E5" s="16"/>
      <c r="F5" s="16"/>
      <c r="G5" s="16"/>
      <c r="H5" s="16"/>
      <c r="I5" s="21"/>
    </row>
    <row r="6" spans="2:9" ht="13.5" thickBot="1">
      <c r="B6" s="23" t="s">
        <v>34</v>
      </c>
      <c r="C6" s="24"/>
      <c r="D6" s="24"/>
      <c r="E6" s="24"/>
      <c r="F6" s="24"/>
      <c r="G6" s="24"/>
      <c r="H6" s="24"/>
      <c r="I6" s="25"/>
    </row>
    <row r="11" ht="26.25">
      <c r="B11" s="58" t="s">
        <v>116</v>
      </c>
    </row>
    <row r="12" ht="13.5" thickBot="1"/>
    <row r="13" spans="1:12" ht="39" thickBot="1">
      <c r="A13" s="49"/>
      <c r="B13" s="47" t="s">
        <v>36</v>
      </c>
      <c r="C13" s="48" t="s">
        <v>37</v>
      </c>
      <c r="D13" s="48" t="s">
        <v>42</v>
      </c>
      <c r="E13" s="50" t="s">
        <v>52</v>
      </c>
      <c r="F13" s="29"/>
      <c r="H13" s="41"/>
      <c r="I13" s="42" t="s">
        <v>44</v>
      </c>
      <c r="J13" s="42"/>
      <c r="K13" s="42" t="s">
        <v>43</v>
      </c>
      <c r="L13" s="43" t="s">
        <v>38</v>
      </c>
    </row>
    <row r="14" spans="1:12" ht="13.5" thickBot="1">
      <c r="A14" s="187">
        <v>1</v>
      </c>
      <c r="B14" s="46"/>
      <c r="C14" s="200">
        <v>500</v>
      </c>
      <c r="D14" s="197">
        <v>170.32755099584</v>
      </c>
      <c r="E14" s="52">
        <f>C14*D14</f>
        <v>85163.77549792</v>
      </c>
      <c r="H14" s="41"/>
      <c r="I14" s="192">
        <v>500</v>
      </c>
      <c r="J14" s="44"/>
      <c r="K14" s="193">
        <v>200</v>
      </c>
      <c r="L14" s="45">
        <f>I14*K14</f>
        <v>100000</v>
      </c>
    </row>
    <row r="15" spans="1:12" ht="12.75">
      <c r="A15" s="187">
        <v>2</v>
      </c>
      <c r="B15" s="46"/>
      <c r="C15" s="200">
        <v>500</v>
      </c>
      <c r="D15" s="197">
        <v>191.61917557755223</v>
      </c>
      <c r="E15" s="52">
        <f aca="true" t="shared" si="0" ref="E15:E23">C15*D15</f>
        <v>95809.58778877612</v>
      </c>
      <c r="H15" s="20"/>
      <c r="I15" s="16"/>
      <c r="J15" s="16"/>
      <c r="K15" s="16"/>
      <c r="L15" s="21"/>
    </row>
    <row r="16" spans="1:12" ht="12.75">
      <c r="A16" s="187">
        <v>3</v>
      </c>
      <c r="B16" s="46"/>
      <c r="C16" s="200">
        <v>500</v>
      </c>
      <c r="D16" s="197">
        <v>180.00091297877827</v>
      </c>
      <c r="E16" s="52">
        <f t="shared" si="0"/>
        <v>90000.45648938914</v>
      </c>
      <c r="H16" s="20" t="s">
        <v>39</v>
      </c>
      <c r="I16" s="16"/>
      <c r="J16" s="16"/>
      <c r="K16" s="16">
        <f>0.9*K14</f>
        <v>180</v>
      </c>
      <c r="L16" s="21">
        <f>0.9*L14</f>
        <v>90000</v>
      </c>
    </row>
    <row r="17" spans="1:12" ht="12.75">
      <c r="A17" s="187">
        <v>4</v>
      </c>
      <c r="B17" s="46"/>
      <c r="C17" s="200">
        <v>500</v>
      </c>
      <c r="D17" s="197">
        <v>117.99716666302183</v>
      </c>
      <c r="E17" s="52">
        <f t="shared" si="0"/>
        <v>58998.58333151091</v>
      </c>
      <c r="H17" s="20" t="s">
        <v>40</v>
      </c>
      <c r="I17" s="16"/>
      <c r="J17" s="16"/>
      <c r="K17" s="16">
        <f>0.8*K14</f>
        <v>160</v>
      </c>
      <c r="L17" s="21">
        <f>0.8*L14</f>
        <v>80000</v>
      </c>
    </row>
    <row r="18" spans="1:12" ht="12.75">
      <c r="A18" s="187">
        <v>5</v>
      </c>
      <c r="B18" s="46"/>
      <c r="C18" s="200">
        <v>500</v>
      </c>
      <c r="D18" s="197">
        <v>194.97777619978035</v>
      </c>
      <c r="E18" s="52">
        <f t="shared" si="0"/>
        <v>97488.88809989017</v>
      </c>
      <c r="H18" s="20" t="s">
        <v>41</v>
      </c>
      <c r="I18" s="16"/>
      <c r="J18" s="16"/>
      <c r="K18" s="16">
        <f>0.7*K14</f>
        <v>140</v>
      </c>
      <c r="L18" s="21">
        <f>0.7*L14</f>
        <v>70000</v>
      </c>
    </row>
    <row r="19" spans="1:12" ht="12.75">
      <c r="A19" s="187">
        <v>6</v>
      </c>
      <c r="B19" s="46"/>
      <c r="C19" s="200">
        <v>500</v>
      </c>
      <c r="D19" s="197">
        <v>184.3199885528912</v>
      </c>
      <c r="E19" s="52">
        <f t="shared" si="0"/>
        <v>92159.9942764456</v>
      </c>
      <c r="H19" s="20" t="s">
        <v>45</v>
      </c>
      <c r="I19" s="16"/>
      <c r="J19" s="16"/>
      <c r="K19" s="16">
        <f>0.6*K14</f>
        <v>120</v>
      </c>
      <c r="L19" s="21">
        <f>0.6*L14</f>
        <v>60000</v>
      </c>
    </row>
    <row r="20" spans="1:12" ht="13.5" thickBot="1">
      <c r="A20" s="187">
        <v>7</v>
      </c>
      <c r="B20" s="46"/>
      <c r="C20" s="200">
        <v>500</v>
      </c>
      <c r="D20" s="197">
        <v>195.04810412998518</v>
      </c>
      <c r="E20" s="52">
        <f t="shared" si="0"/>
        <v>97524.05206499259</v>
      </c>
      <c r="H20" s="23" t="s">
        <v>46</v>
      </c>
      <c r="I20" s="24"/>
      <c r="J20" s="24"/>
      <c r="K20" s="24">
        <f>0.5*K14</f>
        <v>100</v>
      </c>
      <c r="L20" s="25">
        <f>0.5*L14</f>
        <v>50000</v>
      </c>
    </row>
    <row r="21" spans="1:12" ht="12.75">
      <c r="A21" s="187">
        <v>8</v>
      </c>
      <c r="B21" s="46"/>
      <c r="C21" s="200">
        <v>500</v>
      </c>
      <c r="D21" s="197">
        <v>189.46455699579232</v>
      </c>
      <c r="E21" s="52">
        <f t="shared" si="0"/>
        <v>94732.27849789616</v>
      </c>
      <c r="H21" s="16"/>
      <c r="I21" s="16"/>
      <c r="J21" s="16"/>
      <c r="K21" s="16"/>
      <c r="L21" s="16"/>
    </row>
    <row r="22" spans="1:5" ht="13.5" thickBot="1">
      <c r="A22" s="187">
        <v>9</v>
      </c>
      <c r="B22" s="46"/>
      <c r="C22" s="200">
        <v>500</v>
      </c>
      <c r="D22" s="197">
        <v>177.84724688328305</v>
      </c>
      <c r="E22" s="52">
        <f t="shared" si="0"/>
        <v>88923.62344164152</v>
      </c>
    </row>
    <row r="23" spans="1:13" ht="13.5" thickBot="1">
      <c r="A23" s="187">
        <v>10</v>
      </c>
      <c r="B23" s="46"/>
      <c r="C23" s="200">
        <v>500</v>
      </c>
      <c r="D23" s="197">
        <v>121.46084230823462</v>
      </c>
      <c r="E23" s="52">
        <f t="shared" si="0"/>
        <v>60730.421154117306</v>
      </c>
      <c r="H23" s="35" t="s">
        <v>48</v>
      </c>
      <c r="I23" s="36"/>
      <c r="J23" s="36"/>
      <c r="K23" s="36"/>
      <c r="L23" s="36"/>
      <c r="M23" s="32"/>
    </row>
    <row r="24" spans="1:13" ht="13.5" thickBot="1">
      <c r="A24" s="188">
        <v>10</v>
      </c>
      <c r="B24" s="54" t="s">
        <v>117</v>
      </c>
      <c r="C24" s="55">
        <f>AVERAGE(C14:C23)</f>
        <v>500</v>
      </c>
      <c r="D24" s="56">
        <f>AVERAGE(D14:D23)</f>
        <v>172.3063321285159</v>
      </c>
      <c r="E24" s="57">
        <f>AVERAGE(E14:E23)</f>
        <v>86153.16606425795</v>
      </c>
      <c r="G24" t="s">
        <v>49</v>
      </c>
      <c r="H24" s="37" t="s">
        <v>50</v>
      </c>
      <c r="I24" s="38"/>
      <c r="J24" s="38"/>
      <c r="K24" s="38"/>
      <c r="L24" s="38"/>
      <c r="M24" s="33"/>
    </row>
    <row r="25" spans="8:13" ht="13.5" thickBot="1">
      <c r="H25" s="39" t="s">
        <v>51</v>
      </c>
      <c r="I25" s="40"/>
      <c r="J25" s="40"/>
      <c r="K25" s="40"/>
      <c r="L25" s="40"/>
      <c r="M25" s="34"/>
    </row>
    <row r="32" ht="26.25">
      <c r="B32" s="58" t="s">
        <v>115</v>
      </c>
    </row>
    <row r="35" ht="13.5" thickBot="1"/>
    <row r="36" spans="1:12" ht="39" thickBot="1">
      <c r="A36" s="49"/>
      <c r="B36" s="47" t="s">
        <v>36</v>
      </c>
      <c r="C36" s="48" t="s">
        <v>37</v>
      </c>
      <c r="D36" s="48" t="s">
        <v>42</v>
      </c>
      <c r="E36" s="50" t="s">
        <v>52</v>
      </c>
      <c r="F36" s="29"/>
      <c r="H36" s="41"/>
      <c r="I36" s="42" t="s">
        <v>44</v>
      </c>
      <c r="J36" s="42"/>
      <c r="K36" s="42" t="s">
        <v>43</v>
      </c>
      <c r="L36" s="43" t="s">
        <v>53</v>
      </c>
    </row>
    <row r="37" spans="1:12" ht="13.5" thickBot="1">
      <c r="A37" s="51">
        <v>1</v>
      </c>
      <c r="B37" s="46"/>
      <c r="C37" s="199">
        <v>650</v>
      </c>
      <c r="D37" s="197">
        <v>20.20104778051071</v>
      </c>
      <c r="E37" s="52">
        <f>C37*D37</f>
        <v>13130.681057331962</v>
      </c>
      <c r="F37" s="195"/>
      <c r="H37" s="41"/>
      <c r="I37" s="192">
        <v>700</v>
      </c>
      <c r="J37" s="44"/>
      <c r="K37" s="193">
        <v>41</v>
      </c>
      <c r="L37" s="45">
        <f>I37*K37</f>
        <v>28700</v>
      </c>
    </row>
    <row r="38" spans="1:12" ht="12.75">
      <c r="A38" s="51">
        <v>2</v>
      </c>
      <c r="B38" s="46"/>
      <c r="C38" s="199">
        <v>842</v>
      </c>
      <c r="D38" s="197">
        <v>46.40936581838082</v>
      </c>
      <c r="E38" s="52">
        <f aca="true" t="shared" si="1" ref="E38:E46">C38*D38</f>
        <v>39076.68601907665</v>
      </c>
      <c r="F38" s="195"/>
      <c r="H38" s="20"/>
      <c r="I38" s="16"/>
      <c r="J38" s="16"/>
      <c r="K38" s="16"/>
      <c r="L38" s="21"/>
    </row>
    <row r="39" spans="1:12" ht="12.75">
      <c r="A39" s="51">
        <v>3</v>
      </c>
      <c r="B39" s="46"/>
      <c r="C39" s="199">
        <v>650</v>
      </c>
      <c r="D39" s="197">
        <v>46.40217504224387</v>
      </c>
      <c r="E39" s="52">
        <f t="shared" si="1"/>
        <v>30161.413777458514</v>
      </c>
      <c r="F39" s="195"/>
      <c r="H39" s="20" t="s">
        <v>39</v>
      </c>
      <c r="I39" s="16"/>
      <c r="J39" s="16"/>
      <c r="K39" s="16">
        <f>0.9*K37</f>
        <v>36.9</v>
      </c>
      <c r="L39" s="21">
        <f>0.9*L37</f>
        <v>25830</v>
      </c>
    </row>
    <row r="40" spans="1:12" ht="12.75">
      <c r="A40" s="51">
        <v>4</v>
      </c>
      <c r="B40" s="46"/>
      <c r="C40" s="199">
        <v>842</v>
      </c>
      <c r="D40" s="197">
        <v>43.13225380696378</v>
      </c>
      <c r="E40" s="52">
        <f t="shared" si="1"/>
        <v>36317.3577054635</v>
      </c>
      <c r="F40" s="195"/>
      <c r="H40" s="20" t="s">
        <v>40</v>
      </c>
      <c r="I40" s="16"/>
      <c r="J40" s="16"/>
      <c r="K40" s="16">
        <f>0.8*K37</f>
        <v>32.800000000000004</v>
      </c>
      <c r="L40" s="21">
        <f>0.8*L37</f>
        <v>22960</v>
      </c>
    </row>
    <row r="41" spans="1:12" ht="12.75">
      <c r="A41" s="51">
        <v>5</v>
      </c>
      <c r="B41" s="46"/>
      <c r="C41" s="199">
        <v>650</v>
      </c>
      <c r="D41" s="197">
        <v>38.61723015253836</v>
      </c>
      <c r="E41" s="52">
        <f t="shared" si="1"/>
        <v>25101.199599149935</v>
      </c>
      <c r="F41" s="195"/>
      <c r="H41" s="20" t="s">
        <v>41</v>
      </c>
      <c r="I41" s="16"/>
      <c r="J41" s="16"/>
      <c r="K41" s="16">
        <f>0.7*K37</f>
        <v>28.7</v>
      </c>
      <c r="L41" s="21">
        <f>0.7*L37</f>
        <v>20090</v>
      </c>
    </row>
    <row r="42" spans="1:12" ht="12.75">
      <c r="A42" s="51">
        <v>6</v>
      </c>
      <c r="B42" s="46"/>
      <c r="C42" s="199">
        <v>842</v>
      </c>
      <c r="D42" s="197">
        <v>46.13462046591946</v>
      </c>
      <c r="E42" s="52">
        <f t="shared" si="1"/>
        <v>38845.350432304185</v>
      </c>
      <c r="F42" s="195"/>
      <c r="H42" s="20" t="s">
        <v>45</v>
      </c>
      <c r="I42" s="16"/>
      <c r="J42" s="16"/>
      <c r="K42" s="16">
        <f>0.6*K37</f>
        <v>24.599999999999998</v>
      </c>
      <c r="L42" s="21">
        <f>0.6*L37</f>
        <v>17220</v>
      </c>
    </row>
    <row r="43" spans="1:12" ht="13.5" thickBot="1">
      <c r="A43" s="51">
        <v>7</v>
      </c>
      <c r="B43" s="46"/>
      <c r="C43" s="199">
        <v>620</v>
      </c>
      <c r="D43" s="197">
        <v>30.236231583159597</v>
      </c>
      <c r="E43" s="52">
        <f t="shared" si="1"/>
        <v>18746.46358155895</v>
      </c>
      <c r="F43" s="195"/>
      <c r="H43" s="23" t="s">
        <v>46</v>
      </c>
      <c r="I43" s="24"/>
      <c r="J43" s="24"/>
      <c r="K43" s="24">
        <f>0.5*K37</f>
        <v>20.5</v>
      </c>
      <c r="L43" s="25">
        <f>0.5*L37</f>
        <v>14350</v>
      </c>
    </row>
    <row r="44" spans="1:6" ht="12.75">
      <c r="A44" s="51">
        <v>8</v>
      </c>
      <c r="B44" s="46"/>
      <c r="C44" s="199">
        <v>842</v>
      </c>
      <c r="D44" s="197">
        <v>51.334826726974015</v>
      </c>
      <c r="E44" s="52">
        <f t="shared" si="1"/>
        <v>43223.92410411212</v>
      </c>
      <c r="F44" s="195"/>
    </row>
    <row r="45" spans="1:6" ht="13.5" thickBot="1">
      <c r="A45" s="51">
        <v>9</v>
      </c>
      <c r="B45" s="46"/>
      <c r="C45" s="199">
        <v>650</v>
      </c>
      <c r="D45" s="197">
        <v>43.80311603449013</v>
      </c>
      <c r="E45" s="52">
        <f t="shared" si="1"/>
        <v>28472.025422418585</v>
      </c>
      <c r="F45" s="195"/>
    </row>
    <row r="46" spans="1:13" ht="13.5" thickBot="1">
      <c r="A46" s="51">
        <v>10</v>
      </c>
      <c r="B46" s="46"/>
      <c r="C46" s="199">
        <v>842</v>
      </c>
      <c r="D46" s="197">
        <v>46.36455940581232</v>
      </c>
      <c r="E46" s="52">
        <f t="shared" si="1"/>
        <v>39038.959019693975</v>
      </c>
      <c r="F46" s="195"/>
      <c r="H46" s="35" t="s">
        <v>48</v>
      </c>
      <c r="I46" s="36"/>
      <c r="J46" s="36"/>
      <c r="K46" s="36"/>
      <c r="L46" s="36"/>
      <c r="M46" s="32"/>
    </row>
    <row r="47" spans="1:13" ht="13.5" thickBot="1">
      <c r="A47" s="53">
        <v>10</v>
      </c>
      <c r="B47" s="54" t="s">
        <v>117</v>
      </c>
      <c r="C47" s="198">
        <f>AVERAGE(C37:C46)</f>
        <v>743</v>
      </c>
      <c r="D47" s="196">
        <f>AVERAGE(D37:D46)</f>
        <v>41.263542681699306</v>
      </c>
      <c r="E47" s="57">
        <f>AVERAGE(E37:E46)</f>
        <v>31211.406071856833</v>
      </c>
      <c r="F47" s="195"/>
      <c r="G47" t="s">
        <v>49</v>
      </c>
      <c r="H47" s="37" t="s">
        <v>50</v>
      </c>
      <c r="I47" s="38"/>
      <c r="J47" s="38"/>
      <c r="K47" s="38"/>
      <c r="L47" s="38"/>
      <c r="M47" s="33"/>
    </row>
    <row r="48" spans="8:13" ht="13.5" thickBot="1">
      <c r="H48" s="39" t="s">
        <v>51</v>
      </c>
      <c r="I48" s="40"/>
      <c r="J48" s="40"/>
      <c r="K48" s="40"/>
      <c r="L48" s="40"/>
      <c r="M48" s="34"/>
    </row>
    <row r="55" ht="26.25">
      <c r="B55" s="58" t="s">
        <v>118</v>
      </c>
    </row>
    <row r="58" ht="13.5" thickBot="1"/>
    <row r="59" spans="1:12" ht="39" thickBot="1">
      <c r="A59" s="49"/>
      <c r="B59" s="47" t="s">
        <v>36</v>
      </c>
      <c r="C59" s="48" t="s">
        <v>37</v>
      </c>
      <c r="D59" s="48" t="s">
        <v>42</v>
      </c>
      <c r="E59" s="50" t="s">
        <v>52</v>
      </c>
      <c r="F59" s="29"/>
      <c r="H59" s="41"/>
      <c r="I59" s="42" t="s">
        <v>44</v>
      </c>
      <c r="J59" s="42"/>
      <c r="K59" s="42" t="s">
        <v>43</v>
      </c>
      <c r="L59" s="43" t="s">
        <v>53</v>
      </c>
    </row>
    <row r="60" spans="1:12" ht="13.5" thickBot="1">
      <c r="A60" s="51">
        <v>1</v>
      </c>
      <c r="B60" s="46"/>
      <c r="C60" s="199">
        <v>500</v>
      </c>
      <c r="D60" s="197">
        <v>60.727562262402216</v>
      </c>
      <c r="E60" s="52">
        <f>C60*D60</f>
        <v>30363.781131201107</v>
      </c>
      <c r="F60" s="195"/>
      <c r="H60" s="41"/>
      <c r="I60" s="192">
        <v>500</v>
      </c>
      <c r="J60" s="44"/>
      <c r="K60" s="193">
        <v>50</v>
      </c>
      <c r="L60" s="45">
        <f>I60*K60</f>
        <v>25000</v>
      </c>
    </row>
    <row r="61" spans="1:12" ht="12.75">
      <c r="A61" s="51">
        <v>2</v>
      </c>
      <c r="B61" s="46"/>
      <c r="C61" s="199">
        <v>500</v>
      </c>
      <c r="D61" s="197">
        <v>53.23931950982582</v>
      </c>
      <c r="E61" s="52">
        <f aca="true" t="shared" si="2" ref="E61:E69">C61*D61</f>
        <v>26619.65975491291</v>
      </c>
      <c r="F61" s="195"/>
      <c r="H61" s="20"/>
      <c r="I61" s="16"/>
      <c r="J61" s="16"/>
      <c r="K61" s="16"/>
      <c r="L61" s="21"/>
    </row>
    <row r="62" spans="1:12" ht="12.75">
      <c r="A62" s="51">
        <v>3</v>
      </c>
      <c r="B62" s="46"/>
      <c r="C62" s="199">
        <v>500</v>
      </c>
      <c r="D62" s="197">
        <v>51.56957412160411</v>
      </c>
      <c r="E62" s="52">
        <f t="shared" si="2"/>
        <v>25784.787060802057</v>
      </c>
      <c r="F62" s="195"/>
      <c r="H62" s="20" t="s">
        <v>39</v>
      </c>
      <c r="I62" s="16"/>
      <c r="J62" s="16"/>
      <c r="K62" s="16">
        <f>0.9*K60</f>
        <v>45</v>
      </c>
      <c r="L62" s="21">
        <f>0.9*L60</f>
        <v>22500</v>
      </c>
    </row>
    <row r="63" spans="1:12" ht="12.75">
      <c r="A63" s="51">
        <v>4</v>
      </c>
      <c r="B63" s="46"/>
      <c r="C63" s="199">
        <v>500</v>
      </c>
      <c r="D63" s="197">
        <v>60.827010986009554</v>
      </c>
      <c r="E63" s="52">
        <f t="shared" si="2"/>
        <v>30413.505493004777</v>
      </c>
      <c r="F63" s="195"/>
      <c r="H63" s="20" t="s">
        <v>40</v>
      </c>
      <c r="I63" s="16"/>
      <c r="J63" s="16"/>
      <c r="K63" s="16">
        <f>0.8*K60</f>
        <v>40</v>
      </c>
      <c r="L63" s="21">
        <f>0.8*L60</f>
        <v>20000</v>
      </c>
    </row>
    <row r="64" spans="1:12" ht="12.75">
      <c r="A64" s="51">
        <v>5</v>
      </c>
      <c r="B64" s="46"/>
      <c r="C64" s="199">
        <v>500</v>
      </c>
      <c r="D64" s="197">
        <v>53.2801074691145</v>
      </c>
      <c r="E64" s="52">
        <f t="shared" si="2"/>
        <v>26640.05373455725</v>
      </c>
      <c r="F64" s="195"/>
      <c r="H64" s="20" t="s">
        <v>41</v>
      </c>
      <c r="I64" s="16"/>
      <c r="J64" s="16"/>
      <c r="K64" s="16">
        <f>0.7*K60</f>
        <v>35</v>
      </c>
      <c r="L64" s="21">
        <f>0.7*L60</f>
        <v>17500</v>
      </c>
    </row>
    <row r="65" spans="1:12" ht="12.75">
      <c r="A65" s="51">
        <v>6</v>
      </c>
      <c r="B65" s="46"/>
      <c r="C65" s="199">
        <v>500</v>
      </c>
      <c r="D65" s="197">
        <v>63.94223626997467</v>
      </c>
      <c r="E65" s="52">
        <f t="shared" si="2"/>
        <v>31971.118134987337</v>
      </c>
      <c r="F65" s="195"/>
      <c r="H65" s="20" t="s">
        <v>45</v>
      </c>
      <c r="I65" s="16"/>
      <c r="J65" s="16"/>
      <c r="K65" s="16">
        <f>0.6*K60</f>
        <v>30</v>
      </c>
      <c r="L65" s="21">
        <f>0.6*L60</f>
        <v>15000</v>
      </c>
    </row>
    <row r="66" spans="1:12" ht="13.5" thickBot="1">
      <c r="A66" s="51">
        <v>7</v>
      </c>
      <c r="B66" s="46"/>
      <c r="C66" s="199">
        <v>500</v>
      </c>
      <c r="D66" s="197">
        <v>65.31207685741786</v>
      </c>
      <c r="E66" s="52">
        <f t="shared" si="2"/>
        <v>32656.038428708933</v>
      </c>
      <c r="F66" s="195"/>
      <c r="H66" s="23" t="s">
        <v>46</v>
      </c>
      <c r="I66" s="24"/>
      <c r="J66" s="24"/>
      <c r="K66" s="24">
        <f>0.5*K60</f>
        <v>25</v>
      </c>
      <c r="L66" s="25">
        <f>0.5*L60</f>
        <v>12500</v>
      </c>
    </row>
    <row r="67" spans="1:6" ht="12.75">
      <c r="A67" s="51">
        <v>8</v>
      </c>
      <c r="B67" s="46"/>
      <c r="C67" s="199">
        <v>500</v>
      </c>
      <c r="D67" s="197">
        <v>59.39368438145719</v>
      </c>
      <c r="E67" s="52">
        <f t="shared" si="2"/>
        <v>29696.842190728596</v>
      </c>
      <c r="F67" s="195"/>
    </row>
    <row r="68" spans="1:6" ht="13.5" thickBot="1">
      <c r="A68" s="51">
        <v>9</v>
      </c>
      <c r="B68" s="46"/>
      <c r="C68" s="199">
        <v>500</v>
      </c>
      <c r="D68" s="197">
        <v>8.963462927268097</v>
      </c>
      <c r="E68" s="52">
        <f t="shared" si="2"/>
        <v>4481.731463634049</v>
      </c>
      <c r="F68" s="195"/>
    </row>
    <row r="69" spans="1:13" ht="13.5" thickBot="1">
      <c r="A69" s="51">
        <v>10</v>
      </c>
      <c r="B69" s="46"/>
      <c r="C69" s="199">
        <v>500</v>
      </c>
      <c r="D69" s="197">
        <v>64.47329763646661</v>
      </c>
      <c r="E69" s="52">
        <f t="shared" si="2"/>
        <v>32236.648818233305</v>
      </c>
      <c r="F69" s="195"/>
      <c r="H69" s="35" t="s">
        <v>48</v>
      </c>
      <c r="I69" s="36"/>
      <c r="J69" s="36"/>
      <c r="K69" s="36"/>
      <c r="L69" s="36"/>
      <c r="M69" s="32"/>
    </row>
    <row r="70" spans="1:13" ht="13.5" thickBot="1">
      <c r="A70" s="53">
        <v>10</v>
      </c>
      <c r="B70" s="54" t="s">
        <v>117</v>
      </c>
      <c r="C70" s="198">
        <f>AVERAGE(C60:C69)</f>
        <v>500</v>
      </c>
      <c r="D70" s="196">
        <f>AVERAGE(D60:D69)</f>
        <v>54.17283324215407</v>
      </c>
      <c r="E70" s="57">
        <f>AVERAGE(E60:E69)</f>
        <v>27086.41662107703</v>
      </c>
      <c r="F70" s="195"/>
      <c r="G70" t="s">
        <v>49</v>
      </c>
      <c r="H70" s="37" t="s">
        <v>50</v>
      </c>
      <c r="I70" s="38"/>
      <c r="J70" s="38"/>
      <c r="K70" s="38"/>
      <c r="L70" s="38"/>
      <c r="M70" s="33"/>
    </row>
    <row r="71" spans="8:13" ht="13.5" thickBot="1">
      <c r="H71" s="39" t="s">
        <v>51</v>
      </c>
      <c r="I71" s="40"/>
      <c r="J71" s="40"/>
      <c r="K71" s="40"/>
      <c r="L71" s="40"/>
      <c r="M71" s="34"/>
    </row>
  </sheetData>
  <sheetProtection/>
  <printOptions/>
  <pageMargins left="0.75" right="0.75" top="1" bottom="1" header="0.5" footer="0.5"/>
  <pageSetup fitToHeight="1" fitToWidth="1" horizontalDpi="600" verticalDpi="600" orientation="portrait" scale="64" r:id="rId4"/>
  <drawing r:id="rId3"/>
  <legacyDrawing r:id="rId2"/>
</worksheet>
</file>

<file path=xl/worksheets/sheet4.xml><?xml version="1.0" encoding="utf-8"?>
<worksheet xmlns="http://schemas.openxmlformats.org/spreadsheetml/2006/main" xmlns:r="http://schemas.openxmlformats.org/officeDocument/2006/relationships">
  <dimension ref="B2:I22"/>
  <sheetViews>
    <sheetView zoomScalePageLayoutView="0" workbookViewId="0" topLeftCell="A1">
      <selection activeCell="G2" sqref="G2"/>
    </sheetView>
  </sheetViews>
  <sheetFormatPr defaultColWidth="9.140625" defaultRowHeight="12.75"/>
  <cols>
    <col min="1" max="1" width="3.28125" style="0" customWidth="1"/>
    <col min="2" max="2" width="12.57421875" style="0" customWidth="1"/>
  </cols>
  <sheetData>
    <row r="1" ht="66" customHeight="1"/>
    <row r="2" ht="20.25">
      <c r="B2" s="15" t="s">
        <v>102</v>
      </c>
    </row>
    <row r="4" ht="13.5" thickBot="1"/>
    <row r="5" spans="2:9" ht="12.75">
      <c r="B5" s="17" t="s">
        <v>57</v>
      </c>
      <c r="C5" s="18"/>
      <c r="D5" s="18"/>
      <c r="E5" s="18"/>
      <c r="F5" s="18"/>
      <c r="G5" s="18"/>
      <c r="H5" s="18"/>
      <c r="I5" s="19"/>
    </row>
    <row r="6" spans="2:9" ht="12.75">
      <c r="B6" s="20" t="s">
        <v>58</v>
      </c>
      <c r="C6" s="16"/>
      <c r="D6" s="16"/>
      <c r="E6" s="16"/>
      <c r="F6" s="16"/>
      <c r="G6" s="16"/>
      <c r="H6" s="16"/>
      <c r="I6" s="21"/>
    </row>
    <row r="7" spans="2:9" ht="12.75">
      <c r="B7" s="20" t="s">
        <v>62</v>
      </c>
      <c r="C7" s="16"/>
      <c r="D7" s="16"/>
      <c r="E7" s="16"/>
      <c r="F7" s="16"/>
      <c r="G7" s="16"/>
      <c r="H7" s="16"/>
      <c r="I7" s="21"/>
    </row>
    <row r="8" spans="2:9" ht="12.75">
      <c r="B8" s="20" t="s">
        <v>63</v>
      </c>
      <c r="C8" s="16"/>
      <c r="D8" s="16"/>
      <c r="E8" s="16"/>
      <c r="F8" s="16"/>
      <c r="G8" s="16"/>
      <c r="H8" s="16"/>
      <c r="I8" s="21"/>
    </row>
    <row r="9" spans="2:9" ht="12.75">
      <c r="B9" s="20" t="s">
        <v>75</v>
      </c>
      <c r="C9" s="16"/>
      <c r="D9" s="16"/>
      <c r="E9" s="16"/>
      <c r="F9" s="16"/>
      <c r="G9" s="16"/>
      <c r="H9" s="16"/>
      <c r="I9" s="21"/>
    </row>
    <row r="10" spans="2:9" ht="13.5" thickBot="1">
      <c r="B10" s="23" t="s">
        <v>64</v>
      </c>
      <c r="C10" s="24"/>
      <c r="D10" s="24"/>
      <c r="E10" s="24"/>
      <c r="F10" s="24"/>
      <c r="G10" s="24"/>
      <c r="H10" s="24"/>
      <c r="I10" s="25"/>
    </row>
    <row r="12" spans="2:3" ht="18">
      <c r="B12" s="78" t="s">
        <v>35</v>
      </c>
      <c r="C12" s="80" t="s">
        <v>65</v>
      </c>
    </row>
    <row r="13" spans="2:6" ht="12.75">
      <c r="B13" t="s">
        <v>61</v>
      </c>
      <c r="C13" s="79">
        <v>2.75</v>
      </c>
      <c r="F13" t="s">
        <v>97</v>
      </c>
    </row>
    <row r="14" spans="2:6" ht="12.75">
      <c r="B14" t="s">
        <v>59</v>
      </c>
      <c r="C14" s="79">
        <v>2.25</v>
      </c>
      <c r="F14" t="s">
        <v>98</v>
      </c>
    </row>
    <row r="15" spans="2:6" ht="12.75">
      <c r="B15" t="s">
        <v>60</v>
      </c>
      <c r="C15" s="79">
        <v>1.9</v>
      </c>
      <c r="F15" t="s">
        <v>100</v>
      </c>
    </row>
    <row r="16" spans="2:3" ht="12.75">
      <c r="B16" t="s">
        <v>73</v>
      </c>
      <c r="C16" s="79"/>
    </row>
    <row r="18" spans="2:3" ht="18">
      <c r="B18" s="78" t="s">
        <v>111</v>
      </c>
      <c r="C18" s="80" t="s">
        <v>66</v>
      </c>
    </row>
    <row r="19" spans="2:6" ht="12.75">
      <c r="B19" t="s">
        <v>61</v>
      </c>
      <c r="C19" s="79">
        <v>4</v>
      </c>
      <c r="F19" t="s">
        <v>99</v>
      </c>
    </row>
    <row r="20" spans="2:6" ht="12.75">
      <c r="B20" t="s">
        <v>59</v>
      </c>
      <c r="C20" s="79">
        <v>3.25</v>
      </c>
      <c r="F20" t="s">
        <v>101</v>
      </c>
    </row>
    <row r="21" spans="2:6" ht="12.75">
      <c r="B21" t="s">
        <v>60</v>
      </c>
      <c r="C21" s="79">
        <v>2.8</v>
      </c>
      <c r="F21" t="s">
        <v>112</v>
      </c>
    </row>
    <row r="22" spans="2:3" ht="12.75">
      <c r="B22" t="s">
        <v>74</v>
      </c>
      <c r="C22" s="79"/>
    </row>
  </sheetData>
  <sheetProtection/>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R44"/>
  <sheetViews>
    <sheetView zoomScale="75" zoomScaleNormal="75" zoomScalePageLayoutView="0" workbookViewId="0" topLeftCell="A1">
      <selection activeCell="D1" sqref="D1"/>
    </sheetView>
  </sheetViews>
  <sheetFormatPr defaultColWidth="9.140625" defaultRowHeight="12.75"/>
  <cols>
    <col min="1" max="1" width="1.8515625" style="0" customWidth="1"/>
    <col min="2" max="2" width="9.7109375" style="0" customWidth="1"/>
    <col min="3" max="3" width="26.57421875" style="0" customWidth="1"/>
    <col min="4" max="4" width="14.7109375" style="0" customWidth="1"/>
    <col min="5" max="5" width="12.28125" style="0" customWidth="1"/>
  </cols>
  <sheetData>
    <row r="1" ht="75" customHeight="1"/>
    <row r="2" spans="2:11" ht="15.75">
      <c r="B2" s="7" t="s">
        <v>54</v>
      </c>
      <c r="C2" s="8"/>
      <c r="D2" s="8"/>
      <c r="E2" s="8"/>
      <c r="F2" s="8"/>
      <c r="G2" s="9"/>
      <c r="H2" s="9"/>
      <c r="I2" s="10"/>
      <c r="J2" s="10"/>
      <c r="K2" s="10"/>
    </row>
    <row r="3" spans="2:11" ht="16.5" thickBot="1">
      <c r="B3" s="7"/>
      <c r="C3" s="8"/>
      <c r="D3" s="8"/>
      <c r="E3" s="8"/>
      <c r="F3" s="8"/>
      <c r="G3" s="9"/>
      <c r="H3" s="9"/>
      <c r="I3" s="10"/>
      <c r="J3" s="10"/>
      <c r="K3" s="10"/>
    </row>
    <row r="4" spans="2:11" ht="15">
      <c r="B4" s="17" t="s">
        <v>55</v>
      </c>
      <c r="C4" s="66"/>
      <c r="D4" s="66"/>
      <c r="E4" s="66"/>
      <c r="F4" s="66"/>
      <c r="G4" s="67"/>
      <c r="H4" s="9"/>
      <c r="I4" s="10"/>
      <c r="J4" s="10"/>
      <c r="K4" s="10"/>
    </row>
    <row r="5" spans="2:11" ht="15">
      <c r="B5" s="68" t="s">
        <v>56</v>
      </c>
      <c r="C5" s="69"/>
      <c r="D5" s="69"/>
      <c r="E5" s="69"/>
      <c r="F5" s="69"/>
      <c r="G5" s="70"/>
      <c r="H5" s="9"/>
      <c r="I5" s="10"/>
      <c r="J5" s="10"/>
      <c r="K5" s="10"/>
    </row>
    <row r="6" spans="2:11" ht="15">
      <c r="B6" s="20" t="s">
        <v>71</v>
      </c>
      <c r="C6" s="69"/>
      <c r="D6" s="69"/>
      <c r="E6" s="69"/>
      <c r="F6" s="69"/>
      <c r="G6" s="70"/>
      <c r="H6" s="9"/>
      <c r="I6" s="10"/>
      <c r="J6" s="10"/>
      <c r="K6" s="10"/>
    </row>
    <row r="7" spans="2:11" ht="15.75" thickBot="1">
      <c r="B7" s="23" t="s">
        <v>72</v>
      </c>
      <c r="C7" s="71"/>
      <c r="D7" s="71"/>
      <c r="E7" s="71"/>
      <c r="F7" s="71"/>
      <c r="G7" s="72"/>
      <c r="H7" s="9"/>
      <c r="I7" s="10"/>
      <c r="J7" s="10"/>
      <c r="K7" s="10"/>
    </row>
    <row r="8" spans="1:11" ht="15.75" thickBot="1">
      <c r="A8" s="73"/>
      <c r="B8" s="74"/>
      <c r="C8" s="75"/>
      <c r="D8" s="75"/>
      <c r="E8" s="76"/>
      <c r="F8" s="76"/>
      <c r="G8" s="77"/>
      <c r="H8" s="9"/>
      <c r="I8" s="10"/>
      <c r="J8" s="10"/>
      <c r="K8" s="10"/>
    </row>
    <row r="9" spans="2:11" ht="26.25" thickBot="1">
      <c r="B9" s="31"/>
      <c r="C9" s="59" t="s">
        <v>4</v>
      </c>
      <c r="D9" s="60" t="s">
        <v>5</v>
      </c>
      <c r="E9" s="27"/>
      <c r="F9" s="27"/>
      <c r="G9" s="27"/>
      <c r="H9" s="27"/>
      <c r="I9" s="31"/>
      <c r="J9" s="10"/>
      <c r="K9" s="10"/>
    </row>
    <row r="10" spans="2:18" ht="15.75">
      <c r="B10" s="28" t="s">
        <v>3</v>
      </c>
      <c r="C10" s="27"/>
      <c r="D10" s="27"/>
      <c r="E10" s="27"/>
      <c r="F10" s="27"/>
      <c r="G10" s="27"/>
      <c r="H10" s="27"/>
      <c r="I10" s="204"/>
      <c r="J10" s="205"/>
      <c r="K10" s="205"/>
      <c r="L10" s="73"/>
      <c r="M10" s="73"/>
      <c r="N10" s="73"/>
      <c r="O10" s="73"/>
      <c r="P10" s="73"/>
      <c r="Q10" s="73"/>
      <c r="R10" s="73"/>
    </row>
    <row r="11" spans="2:18" ht="15">
      <c r="B11" s="27"/>
      <c r="C11" s="64" t="s">
        <v>14</v>
      </c>
      <c r="D11" s="82">
        <f>0.29*D16+0.41*D24+0.29*D32</f>
        <v>136.7308</v>
      </c>
      <c r="E11" s="27"/>
      <c r="F11" s="27"/>
      <c r="G11" s="27"/>
      <c r="H11" s="27"/>
      <c r="I11" s="204"/>
      <c r="J11" s="205"/>
      <c r="K11" s="205"/>
      <c r="L11" s="73"/>
      <c r="M11" s="73"/>
      <c r="N11" s="73"/>
      <c r="O11" s="73"/>
      <c r="P11" s="73"/>
      <c r="Q11" s="73"/>
      <c r="R11" s="73"/>
    </row>
    <row r="12" spans="2:11" ht="15">
      <c r="B12" s="27"/>
      <c r="C12" s="31" t="s">
        <v>12</v>
      </c>
      <c r="D12" s="82">
        <f>0.29*D17+0.41*D25+0.29*D33</f>
        <v>195.40279999999996</v>
      </c>
      <c r="E12" s="27"/>
      <c r="F12" s="27"/>
      <c r="G12" s="27"/>
      <c r="H12" s="27"/>
      <c r="I12" s="31"/>
      <c r="J12" s="10"/>
      <c r="K12" s="10"/>
    </row>
    <row r="13" spans="2:11" ht="25.5">
      <c r="B13" s="27"/>
      <c r="C13" s="65" t="s">
        <v>13</v>
      </c>
      <c r="D13" s="82">
        <f>0.29*D18+0.41*D26+0.29*D34</f>
        <v>220.15279999999996</v>
      </c>
      <c r="E13" s="27"/>
      <c r="F13" s="27"/>
      <c r="G13" s="27"/>
      <c r="H13" s="27"/>
      <c r="I13" s="31"/>
      <c r="J13" s="10"/>
      <c r="K13" s="10"/>
    </row>
    <row r="14" spans="2:11" ht="15.75" thickBot="1">
      <c r="B14" s="27"/>
      <c r="C14" s="61"/>
      <c r="D14" s="62"/>
      <c r="E14" s="27"/>
      <c r="F14" s="27"/>
      <c r="G14" s="27"/>
      <c r="H14" s="27"/>
      <c r="I14" s="31"/>
      <c r="J14" s="10"/>
      <c r="K14" s="10"/>
    </row>
    <row r="15" spans="2:11" ht="51.75" thickBot="1">
      <c r="B15" s="201" t="s">
        <v>120</v>
      </c>
      <c r="C15" s="132" t="s">
        <v>4</v>
      </c>
      <c r="D15" s="133" t="s">
        <v>5</v>
      </c>
      <c r="E15" s="134" t="s">
        <v>70</v>
      </c>
      <c r="F15" s="98"/>
      <c r="G15" s="98"/>
      <c r="H15" s="135"/>
      <c r="I15" s="31"/>
      <c r="J15" s="10"/>
      <c r="K15" s="10"/>
    </row>
    <row r="16" spans="2:11" ht="12.75">
      <c r="B16" s="102"/>
      <c r="C16" s="136" t="s">
        <v>14</v>
      </c>
      <c r="D16" s="137">
        <v>282.86</v>
      </c>
      <c r="E16" s="138">
        <f>D16/$G$17</f>
        <v>1.4143000000000001</v>
      </c>
      <c r="F16" s="139"/>
      <c r="G16" s="194">
        <f>'Production History'!I14</f>
        <v>500</v>
      </c>
      <c r="H16" s="140" t="s">
        <v>15</v>
      </c>
      <c r="I16" s="31"/>
      <c r="J16" s="10"/>
      <c r="K16" s="10"/>
    </row>
    <row r="17" spans="2:11" ht="12.75">
      <c r="B17" s="102"/>
      <c r="C17" s="103" t="s">
        <v>12</v>
      </c>
      <c r="D17" s="137">
        <f>D16+8.8+110</f>
        <v>401.66</v>
      </c>
      <c r="E17" s="138">
        <f>D17/$G$17</f>
        <v>2.0083</v>
      </c>
      <c r="F17" s="103"/>
      <c r="G17" s="194">
        <f>'Production History'!K14</f>
        <v>200</v>
      </c>
      <c r="H17" s="140" t="s">
        <v>16</v>
      </c>
      <c r="I17" s="31"/>
      <c r="J17" s="10"/>
      <c r="K17" s="10"/>
    </row>
    <row r="18" spans="2:11" ht="25.5">
      <c r="B18" s="102"/>
      <c r="C18" s="141" t="s">
        <v>13</v>
      </c>
      <c r="D18" s="142">
        <f>D17+25</f>
        <v>426.66</v>
      </c>
      <c r="E18" s="138">
        <f>D18/$G$17</f>
        <v>2.1333</v>
      </c>
      <c r="F18" s="103"/>
      <c r="G18" s="103"/>
      <c r="H18" s="140"/>
      <c r="I18" s="31"/>
      <c r="J18" s="10"/>
      <c r="K18" s="10"/>
    </row>
    <row r="19" spans="2:11" ht="15.75" thickBot="1">
      <c r="B19" s="143"/>
      <c r="C19" s="144"/>
      <c r="D19" s="145"/>
      <c r="E19" s="146"/>
      <c r="F19" s="147"/>
      <c r="G19" s="147"/>
      <c r="H19" s="148"/>
      <c r="I19" s="31"/>
      <c r="J19" s="10"/>
      <c r="K19" s="10"/>
    </row>
    <row r="20" spans="2:11" s="81" customFormat="1" ht="12.75">
      <c r="B20" s="102"/>
      <c r="C20" s="83"/>
      <c r="D20" s="84" t="s">
        <v>2</v>
      </c>
      <c r="E20" s="85" t="s">
        <v>67</v>
      </c>
      <c r="F20" s="86" t="s">
        <v>1</v>
      </c>
      <c r="G20" s="87" t="s">
        <v>73</v>
      </c>
      <c r="H20" s="140"/>
      <c r="I20" s="31"/>
      <c r="J20" s="10"/>
      <c r="K20" s="10"/>
    </row>
    <row r="21" spans="2:11" s="81" customFormat="1" ht="26.25" thickBot="1">
      <c r="B21" s="111"/>
      <c r="C21" s="88" t="s">
        <v>68</v>
      </c>
      <c r="D21" s="91">
        <f>'Expected Cash Prices '!C13</f>
        <v>2.75</v>
      </c>
      <c r="E21" s="91">
        <f>'Expected Cash Prices '!C14</f>
        <v>2.25</v>
      </c>
      <c r="F21" s="92">
        <f>'Expected Cash Prices '!C15</f>
        <v>1.9</v>
      </c>
      <c r="G21" s="93">
        <f>'Expected Cash Prices '!C16</f>
        <v>0</v>
      </c>
      <c r="H21" s="149"/>
      <c r="I21" s="31"/>
      <c r="J21" s="10"/>
      <c r="K21" s="10"/>
    </row>
    <row r="22" spans="2:11" ht="15.75" thickBot="1">
      <c r="B22" s="27"/>
      <c r="C22" s="27"/>
      <c r="D22" s="63"/>
      <c r="E22" s="63"/>
      <c r="F22" s="27"/>
      <c r="G22" s="27"/>
      <c r="H22" s="27"/>
      <c r="I22" s="31"/>
      <c r="J22" s="10"/>
      <c r="K22" s="10"/>
    </row>
    <row r="23" spans="2:15" ht="52.5" customHeight="1" thickBot="1">
      <c r="B23" s="201" t="s">
        <v>121</v>
      </c>
      <c r="C23" s="202" t="s">
        <v>4</v>
      </c>
      <c r="D23" s="133" t="s">
        <v>5</v>
      </c>
      <c r="E23" s="134" t="s">
        <v>70</v>
      </c>
      <c r="F23" s="98"/>
      <c r="G23" s="98"/>
      <c r="H23" s="135"/>
      <c r="I23" s="31"/>
      <c r="J23" s="10"/>
      <c r="K23" s="10"/>
      <c r="L23" s="73"/>
      <c r="M23" s="73" t="s">
        <v>123</v>
      </c>
      <c r="N23" s="73" t="s">
        <v>122</v>
      </c>
      <c r="O23" s="73" t="s">
        <v>124</v>
      </c>
    </row>
    <row r="24" spans="2:15" ht="12.75">
      <c r="B24" s="102"/>
      <c r="C24" s="136" t="s">
        <v>14</v>
      </c>
      <c r="D24" s="150">
        <v>51.44</v>
      </c>
      <c r="E24" s="151">
        <f>D24/$G$25</f>
        <v>1.2546341463414634</v>
      </c>
      <c r="F24" s="103"/>
      <c r="G24" s="194">
        <f>'Production History'!I37</f>
        <v>700</v>
      </c>
      <c r="H24" s="140" t="s">
        <v>15</v>
      </c>
      <c r="I24" s="31"/>
      <c r="J24" s="10"/>
      <c r="K24" s="10"/>
      <c r="L24" s="73" t="s">
        <v>125</v>
      </c>
      <c r="M24" s="73">
        <v>51.44</v>
      </c>
      <c r="N24" s="73">
        <v>3.86</v>
      </c>
      <c r="O24" s="73">
        <v>30</v>
      </c>
    </row>
    <row r="25" spans="2:15" ht="12.75">
      <c r="B25" s="102"/>
      <c r="C25" s="103" t="s">
        <v>12</v>
      </c>
      <c r="D25" s="137">
        <f>D24+4.6+30</f>
        <v>86.03999999999999</v>
      </c>
      <c r="E25" s="151">
        <f>D25/$G$25</f>
        <v>2.0985365853658533</v>
      </c>
      <c r="F25" s="103"/>
      <c r="G25" s="194">
        <f>'Production History'!K37</f>
        <v>41</v>
      </c>
      <c r="H25" s="140" t="s">
        <v>16</v>
      </c>
      <c r="I25" s="31"/>
      <c r="J25" s="10"/>
      <c r="K25" s="10"/>
      <c r="L25" s="73" t="s">
        <v>126</v>
      </c>
      <c r="M25" s="73">
        <v>115.9</v>
      </c>
      <c r="N25" s="73">
        <v>4.6</v>
      </c>
      <c r="O25" s="73">
        <v>30</v>
      </c>
    </row>
    <row r="26" spans="2:15" ht="25.5">
      <c r="B26" s="102"/>
      <c r="C26" s="141" t="s">
        <v>13</v>
      </c>
      <c r="D26" s="142">
        <f>D25+25</f>
        <v>111.03999999999999</v>
      </c>
      <c r="E26" s="151">
        <f>D26/$G$25</f>
        <v>2.708292682926829</v>
      </c>
      <c r="F26" s="103"/>
      <c r="G26" s="103"/>
      <c r="H26" s="140"/>
      <c r="I26" s="31"/>
      <c r="J26" s="10"/>
      <c r="K26" s="10"/>
      <c r="L26" s="73" t="s">
        <v>127</v>
      </c>
      <c r="M26" s="73">
        <v>282.86</v>
      </c>
      <c r="N26" s="73">
        <v>8.8</v>
      </c>
      <c r="O26" s="73">
        <v>110</v>
      </c>
    </row>
    <row r="27" spans="2:15" ht="15.75" thickBot="1">
      <c r="B27" s="152"/>
      <c r="C27" s="153"/>
      <c r="D27" s="154"/>
      <c r="E27" s="155"/>
      <c r="F27" s="14"/>
      <c r="G27" s="14"/>
      <c r="H27" s="156"/>
      <c r="I27" s="10"/>
      <c r="J27" s="10"/>
      <c r="K27" s="10"/>
      <c r="L27" s="73"/>
      <c r="M27" s="73"/>
      <c r="N27" s="73"/>
      <c r="O27" s="73"/>
    </row>
    <row r="28" spans="2:15" ht="15">
      <c r="B28" s="102"/>
      <c r="C28" s="89"/>
      <c r="D28" s="84" t="s">
        <v>2</v>
      </c>
      <c r="E28" s="85" t="s">
        <v>67</v>
      </c>
      <c r="F28" s="86" t="s">
        <v>1</v>
      </c>
      <c r="G28" s="87" t="s">
        <v>73</v>
      </c>
      <c r="H28" s="156"/>
      <c r="I28" s="10"/>
      <c r="J28" s="10"/>
      <c r="K28" s="10"/>
      <c r="L28" s="73" t="s">
        <v>128</v>
      </c>
      <c r="M28" s="73"/>
      <c r="N28" s="73"/>
      <c r="O28" s="73"/>
    </row>
    <row r="29" spans="2:11" ht="13.5" thickBot="1">
      <c r="B29" s="111"/>
      <c r="C29" s="88" t="s">
        <v>69</v>
      </c>
      <c r="D29" s="91">
        <f>'Expected Cash Prices '!C19</f>
        <v>4</v>
      </c>
      <c r="E29" s="91">
        <f>'Expected Cash Prices '!C20</f>
        <v>3.25</v>
      </c>
      <c r="F29" s="92">
        <f>'Expected Cash Prices '!C21</f>
        <v>2.8</v>
      </c>
      <c r="G29" s="93">
        <f>'Expected Cash Prices '!C22</f>
        <v>0</v>
      </c>
      <c r="H29" s="157"/>
      <c r="I29" s="10"/>
      <c r="J29" s="10"/>
      <c r="K29" s="10"/>
    </row>
    <row r="30" spans="2:11" ht="13.5" thickBot="1">
      <c r="B30" s="9"/>
      <c r="C30" s="9"/>
      <c r="D30" s="9"/>
      <c r="E30" s="9"/>
      <c r="F30" s="9"/>
      <c r="G30" s="9"/>
      <c r="H30" s="9"/>
      <c r="I30" s="10"/>
      <c r="J30" s="10"/>
      <c r="K30" s="10"/>
    </row>
    <row r="31" spans="2:11" ht="51.75" thickBot="1">
      <c r="B31" s="201" t="s">
        <v>119</v>
      </c>
      <c r="C31" s="132" t="s">
        <v>4</v>
      </c>
      <c r="D31" s="133" t="s">
        <v>5</v>
      </c>
      <c r="E31" s="134" t="s">
        <v>70</v>
      </c>
      <c r="F31" s="98"/>
      <c r="G31" s="98"/>
      <c r="H31" s="135"/>
      <c r="I31" s="10"/>
      <c r="J31" s="10"/>
      <c r="K31" s="10"/>
    </row>
    <row r="32" spans="2:11" ht="12.75">
      <c r="B32" s="102"/>
      <c r="C32" s="136" t="s">
        <v>14</v>
      </c>
      <c r="D32" s="137">
        <v>115.9</v>
      </c>
      <c r="E32" s="138">
        <f>D32/$G$33</f>
        <v>2.318</v>
      </c>
      <c r="F32" s="139"/>
      <c r="G32" s="194">
        <f>'Production History'!$I$60</f>
        <v>500</v>
      </c>
      <c r="H32" s="140" t="s">
        <v>15</v>
      </c>
      <c r="I32" s="10"/>
      <c r="J32" s="10"/>
      <c r="K32" s="10"/>
    </row>
    <row r="33" spans="2:8" ht="12.75">
      <c r="B33" s="102"/>
      <c r="C33" s="103" t="s">
        <v>12</v>
      </c>
      <c r="D33" s="137">
        <f>D32+4.6+30</f>
        <v>150.5</v>
      </c>
      <c r="E33" s="138">
        <f>D33/$G$33</f>
        <v>3.01</v>
      </c>
      <c r="F33" s="103"/>
      <c r="G33" s="194">
        <f>'Production History'!$K$60</f>
        <v>50</v>
      </c>
      <c r="H33" s="140" t="s">
        <v>16</v>
      </c>
    </row>
    <row r="34" spans="2:8" ht="25.5">
      <c r="B34" s="102"/>
      <c r="C34" s="141" t="s">
        <v>13</v>
      </c>
      <c r="D34" s="142">
        <f>D33+25</f>
        <v>175.5</v>
      </c>
      <c r="E34" s="138">
        <f>D34/$G$33</f>
        <v>3.51</v>
      </c>
      <c r="F34" s="103"/>
      <c r="G34" s="103"/>
      <c r="H34" s="140"/>
    </row>
    <row r="35" spans="2:8" ht="15.75" thickBot="1">
      <c r="B35" s="143"/>
      <c r="C35" s="144"/>
      <c r="D35" s="145"/>
      <c r="E35" s="146"/>
      <c r="F35" s="147"/>
      <c r="G35" s="147"/>
      <c r="H35" s="148"/>
    </row>
    <row r="36" spans="2:8" ht="12.75">
      <c r="B36" s="102"/>
      <c r="C36" s="83"/>
      <c r="D36" s="84" t="s">
        <v>2</v>
      </c>
      <c r="E36" s="85" t="s">
        <v>67</v>
      </c>
      <c r="F36" s="86" t="s">
        <v>1</v>
      </c>
      <c r="G36" s="87" t="s">
        <v>73</v>
      </c>
      <c r="H36" s="140"/>
    </row>
    <row r="37" spans="2:8" ht="13.5" thickBot="1">
      <c r="B37" s="111"/>
      <c r="C37" s="88" t="s">
        <v>68</v>
      </c>
      <c r="D37" s="91">
        <f>'Expected Cash Prices '!C13</f>
        <v>2.75</v>
      </c>
      <c r="E37" s="91">
        <f>'Expected Cash Prices '!C14</f>
        <v>2.25</v>
      </c>
      <c r="F37" s="92">
        <f>'Expected Cash Prices '!C15</f>
        <v>1.9</v>
      </c>
      <c r="G37" s="93">
        <f>'Expected Cash Prices '!C32</f>
        <v>0</v>
      </c>
      <c r="H37" s="149"/>
    </row>
    <row r="38" spans="2:8" ht="12.75">
      <c r="B38" s="1"/>
      <c r="C38" s="1"/>
      <c r="D38" s="1"/>
      <c r="E38" s="1"/>
      <c r="F38" s="1"/>
      <c r="G38" s="1"/>
      <c r="H38" s="1"/>
    </row>
    <row r="39" spans="2:8" ht="12.75">
      <c r="B39" s="1"/>
      <c r="C39" s="1"/>
      <c r="D39" s="1"/>
      <c r="E39" s="1"/>
      <c r="F39" s="1"/>
      <c r="G39" s="1"/>
      <c r="H39" s="1"/>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row r="43" spans="2:8" ht="12.75">
      <c r="B43" s="1"/>
      <c r="C43" s="1"/>
      <c r="D43" s="1"/>
      <c r="E43" s="1"/>
      <c r="F43" s="1"/>
      <c r="G43" s="1"/>
      <c r="H43" s="1"/>
    </row>
    <row r="44" spans="2:8" ht="12.75">
      <c r="B44" s="1"/>
      <c r="C44" s="1"/>
      <c r="D44" s="1"/>
      <c r="E44" s="1"/>
      <c r="F44" s="1"/>
      <c r="G44" s="1"/>
      <c r="H44" s="1"/>
    </row>
  </sheetData>
  <sheetProtection/>
  <printOptions gridLines="1" headings="1"/>
  <pageMargins left="0.75" right="0.75" top="1" bottom="1" header="0.5" footer="0.5"/>
  <pageSetup fitToHeight="1" fitToWidth="1" horizontalDpi="600" verticalDpi="600" orientation="landscape" scale="86"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J27"/>
  <sheetViews>
    <sheetView zoomScale="72" zoomScaleNormal="72" zoomScalePageLayoutView="0" workbookViewId="0" topLeftCell="A1">
      <selection activeCell="A1" sqref="A1"/>
    </sheetView>
  </sheetViews>
  <sheetFormatPr defaultColWidth="9.140625" defaultRowHeight="12.75"/>
  <cols>
    <col min="1" max="1" width="4.28125" style="0" customWidth="1"/>
    <col min="2" max="2" width="30.8515625" style="0" customWidth="1"/>
    <col min="3" max="3" width="32.140625" style="0" customWidth="1"/>
    <col min="4" max="4" width="14.421875" style="0" customWidth="1"/>
    <col min="5" max="5" width="12.28125" style="0" bestFit="1" customWidth="1"/>
    <col min="6" max="6" width="10.140625" style="0" bestFit="1" customWidth="1"/>
    <col min="7" max="7" width="21.57421875" style="0" customWidth="1"/>
    <col min="8" max="8" width="12.28125" style="0" bestFit="1" customWidth="1"/>
    <col min="9" max="9" width="12.57421875" style="0" bestFit="1" customWidth="1"/>
    <col min="10" max="10" width="12.421875" style="0" customWidth="1"/>
  </cols>
  <sheetData>
    <row r="1" ht="71.25" customHeight="1"/>
    <row r="2" ht="22.5" customHeight="1">
      <c r="A2" s="15" t="s">
        <v>103</v>
      </c>
    </row>
    <row r="3" ht="13.5" thickBot="1"/>
    <row r="4" spans="2:10" ht="12.75">
      <c r="B4" s="17" t="s">
        <v>83</v>
      </c>
      <c r="C4" s="18"/>
      <c r="D4" s="19"/>
      <c r="E4" s="74"/>
      <c r="F4" s="74"/>
      <c r="G4" s="46" t="s">
        <v>104</v>
      </c>
      <c r="H4" s="4" t="s">
        <v>134</v>
      </c>
      <c r="I4" s="4" t="s">
        <v>135</v>
      </c>
      <c r="J4" t="s">
        <v>136</v>
      </c>
    </row>
    <row r="5" spans="2:10" ht="12.75">
      <c r="B5" s="20" t="s">
        <v>76</v>
      </c>
      <c r="C5" s="16"/>
      <c r="D5" s="21"/>
      <c r="E5" s="74"/>
      <c r="F5" s="74"/>
      <c r="G5" s="46" t="s">
        <v>84</v>
      </c>
      <c r="H5" s="125">
        <f>'Expected Cash Prices '!$C$13</f>
        <v>2.75</v>
      </c>
      <c r="I5" s="125">
        <f>'Expected Cash Prices '!C19</f>
        <v>4</v>
      </c>
      <c r="J5" s="125">
        <f>'Expected Cash Prices '!$C$13</f>
        <v>2.75</v>
      </c>
    </row>
    <row r="6" spans="2:10" ht="13.5" thickBot="1">
      <c r="B6" s="23" t="s">
        <v>80</v>
      </c>
      <c r="C6" s="24"/>
      <c r="D6" s="25"/>
      <c r="E6" s="74"/>
      <c r="F6" s="74"/>
      <c r="G6" s="74" t="s">
        <v>85</v>
      </c>
      <c r="H6" s="125">
        <f>'Expected Cash Prices '!$C$14</f>
        <v>2.25</v>
      </c>
      <c r="I6" s="125">
        <f>'Expected Cash Prices '!C20</f>
        <v>3.25</v>
      </c>
      <c r="J6" s="125">
        <f>'Expected Cash Prices '!$C$14</f>
        <v>2.25</v>
      </c>
    </row>
    <row r="7" spans="7:10" ht="12.75">
      <c r="G7" s="74" t="s">
        <v>86</v>
      </c>
      <c r="H7" s="125">
        <f>'Expected Cash Prices '!$C$15</f>
        <v>1.9</v>
      </c>
      <c r="I7" s="125">
        <f>'Expected Cash Prices '!C21</f>
        <v>2.8</v>
      </c>
      <c r="J7" s="125">
        <f>'Expected Cash Prices '!$C$15</f>
        <v>1.9</v>
      </c>
    </row>
    <row r="9" spans="7:10" ht="12.75">
      <c r="G9" s="74" t="s">
        <v>53</v>
      </c>
      <c r="H9" s="131">
        <f>'Production History'!L14</f>
        <v>100000</v>
      </c>
      <c r="I9" s="131">
        <f>'Production History'!L37</f>
        <v>28700</v>
      </c>
      <c r="J9" s="131">
        <f>'Production History'!L60</f>
        <v>25000</v>
      </c>
    </row>
    <row r="11" ht="13.5" thickBot="1"/>
    <row r="12" spans="2:9" s="31" customFormat="1" ht="13.5" thickBot="1">
      <c r="B12" s="94" t="s">
        <v>0</v>
      </c>
      <c r="C12" s="98"/>
      <c r="D12" s="99" t="s">
        <v>105</v>
      </c>
      <c r="E12" s="100"/>
      <c r="F12" s="100"/>
      <c r="G12" s="100"/>
      <c r="H12" s="100"/>
      <c r="I12" s="101"/>
    </row>
    <row r="13" spans="2:9" s="31" customFormat="1" ht="14.25" thickBot="1" thickTop="1">
      <c r="B13" s="126" t="s">
        <v>77</v>
      </c>
      <c r="C13" s="186" t="s">
        <v>107</v>
      </c>
      <c r="D13" s="128" t="s">
        <v>6</v>
      </c>
      <c r="E13" s="128"/>
      <c r="F13" s="129" t="s">
        <v>9</v>
      </c>
      <c r="G13" s="129"/>
      <c r="H13" s="128" t="s">
        <v>106</v>
      </c>
      <c r="I13" s="130"/>
    </row>
    <row r="14" spans="1:9" s="31" customFormat="1" ht="12.75">
      <c r="A14" s="97"/>
      <c r="B14" s="102"/>
      <c r="C14" s="103"/>
      <c r="D14" s="104" t="s">
        <v>7</v>
      </c>
      <c r="E14" s="105" t="s">
        <v>78</v>
      </c>
      <c r="F14" s="104" t="s">
        <v>7</v>
      </c>
      <c r="G14" s="105" t="s">
        <v>78</v>
      </c>
      <c r="H14" s="104" t="s">
        <v>7</v>
      </c>
      <c r="I14" s="106" t="s">
        <v>79</v>
      </c>
    </row>
    <row r="15" spans="1:9" s="31" customFormat="1" ht="12.75">
      <c r="A15" s="97"/>
      <c r="B15" s="116" t="s">
        <v>129</v>
      </c>
      <c r="C15" s="107" t="s">
        <v>81</v>
      </c>
      <c r="D15" s="119">
        <v>0</v>
      </c>
      <c r="E15" s="108">
        <f>D15</f>
        <v>0</v>
      </c>
      <c r="F15" s="121">
        <f>D15*$H$9</f>
        <v>0</v>
      </c>
      <c r="G15" s="109">
        <f>F15</f>
        <v>0</v>
      </c>
      <c r="H15" s="123">
        <v>2.25</v>
      </c>
      <c r="I15" s="110">
        <f>H15</f>
        <v>2.25</v>
      </c>
    </row>
    <row r="16" spans="1:9" s="31" customFormat="1" ht="12.75">
      <c r="A16" s="97"/>
      <c r="B16" s="117" t="s">
        <v>130</v>
      </c>
      <c r="C16" s="107"/>
      <c r="D16" s="119">
        <v>0.33</v>
      </c>
      <c r="E16" s="108">
        <f>D16+D15</f>
        <v>0.33</v>
      </c>
      <c r="F16" s="121">
        <f>D16*$H$9</f>
        <v>33000</v>
      </c>
      <c r="G16" s="109">
        <f>F15+F16</f>
        <v>33000</v>
      </c>
      <c r="H16" s="123">
        <v>2.35</v>
      </c>
      <c r="I16" s="110">
        <f>F15*H15+F16*H16</f>
        <v>77550</v>
      </c>
    </row>
    <row r="17" spans="1:9" s="31" customFormat="1" ht="12.75">
      <c r="A17" s="97"/>
      <c r="B17" s="116" t="s">
        <v>131</v>
      </c>
      <c r="C17" s="107"/>
      <c r="D17" s="119">
        <v>0.33</v>
      </c>
      <c r="E17" s="108">
        <f>SUM(D15:D17)</f>
        <v>0.66</v>
      </c>
      <c r="F17" s="121">
        <f>D17*$H$9</f>
        <v>33000</v>
      </c>
      <c r="G17" s="109">
        <f>SUM(F15:F17)</f>
        <v>66000</v>
      </c>
      <c r="H17" s="123">
        <v>2.45</v>
      </c>
      <c r="I17" s="110">
        <f>F15*H15+F16*H16+F17*H17</f>
        <v>158400</v>
      </c>
    </row>
    <row r="18" spans="1:9" s="31" customFormat="1" ht="13.5" thickBot="1">
      <c r="A18" s="97"/>
      <c r="B18" s="118" t="s">
        <v>132</v>
      </c>
      <c r="C18" s="112"/>
      <c r="D18" s="120">
        <v>0.34</v>
      </c>
      <c r="E18" s="113">
        <f>SUM(D15:D18)</f>
        <v>1</v>
      </c>
      <c r="F18" s="121">
        <f>D18*$H$9</f>
        <v>34000</v>
      </c>
      <c r="G18" s="114">
        <f>SUM(F15:F18)</f>
        <v>100000</v>
      </c>
      <c r="H18" s="124">
        <v>2.5</v>
      </c>
      <c r="I18" s="115">
        <f>F15*H15+F16*H16+F17*H17+F18*H18</f>
        <v>243400</v>
      </c>
    </row>
    <row r="19" spans="1:9" ht="15">
      <c r="A19" s="4"/>
      <c r="B19" s="8"/>
      <c r="C19" s="13"/>
      <c r="D19" s="12"/>
      <c r="E19" s="12"/>
      <c r="F19" s="11"/>
      <c r="G19" s="11"/>
      <c r="H19" s="11"/>
      <c r="I19" s="11"/>
    </row>
    <row r="20" ht="13.5" thickBot="1"/>
    <row r="21" spans="2:9" ht="13.5" thickBot="1">
      <c r="B21" s="94" t="s">
        <v>111</v>
      </c>
      <c r="C21" s="98"/>
      <c r="D21" s="99" t="s">
        <v>105</v>
      </c>
      <c r="E21" s="100"/>
      <c r="F21" s="100"/>
      <c r="G21" s="100"/>
      <c r="H21" s="100"/>
      <c r="I21" s="101"/>
    </row>
    <row r="22" spans="2:9" ht="14.25" thickBot="1" thickTop="1">
      <c r="B22" s="126" t="s">
        <v>77</v>
      </c>
      <c r="C22" s="127" t="s">
        <v>107</v>
      </c>
      <c r="D22" s="128" t="s">
        <v>6</v>
      </c>
      <c r="E22" s="128"/>
      <c r="F22" s="129" t="s">
        <v>9</v>
      </c>
      <c r="G22" s="129"/>
      <c r="H22" s="128" t="s">
        <v>106</v>
      </c>
      <c r="I22" s="130"/>
    </row>
    <row r="23" spans="2:9" ht="12.75">
      <c r="B23" s="102"/>
      <c r="C23" s="103"/>
      <c r="D23" s="104" t="s">
        <v>7</v>
      </c>
      <c r="E23" s="105" t="s">
        <v>78</v>
      </c>
      <c r="F23" s="104" t="s">
        <v>7</v>
      </c>
      <c r="G23" s="105" t="s">
        <v>78</v>
      </c>
      <c r="H23" s="104" t="s">
        <v>7</v>
      </c>
      <c r="I23" s="106" t="s">
        <v>79</v>
      </c>
    </row>
    <row r="24" spans="2:9" ht="12.75">
      <c r="B24" s="116" t="s">
        <v>113</v>
      </c>
      <c r="C24" s="107" t="s">
        <v>81</v>
      </c>
      <c r="D24" s="119">
        <v>0</v>
      </c>
      <c r="E24" s="108">
        <f>D24</f>
        <v>0</v>
      </c>
      <c r="F24" s="121">
        <f>D24*$I$9</f>
        <v>0</v>
      </c>
      <c r="G24" s="109">
        <f>F24</f>
        <v>0</v>
      </c>
      <c r="H24" s="123">
        <v>3</v>
      </c>
      <c r="I24" s="110">
        <f>H24</f>
        <v>3</v>
      </c>
    </row>
    <row r="25" spans="2:9" ht="12" customHeight="1">
      <c r="B25" s="117" t="s">
        <v>133</v>
      </c>
      <c r="C25" s="107"/>
      <c r="D25" s="119">
        <v>0.33</v>
      </c>
      <c r="E25" s="108">
        <f>D25+D24</f>
        <v>0.33</v>
      </c>
      <c r="F25" s="121">
        <f>D25*$I$9</f>
        <v>9471</v>
      </c>
      <c r="G25" s="109">
        <f>F24+F25</f>
        <v>9471</v>
      </c>
      <c r="H25" s="123">
        <v>3.1</v>
      </c>
      <c r="I25" s="110">
        <f>F24*H24+F25*H25</f>
        <v>29360.100000000002</v>
      </c>
    </row>
    <row r="26" spans="2:9" ht="12.75">
      <c r="B26" s="116" t="s">
        <v>130</v>
      </c>
      <c r="C26" s="107"/>
      <c r="D26" s="119">
        <v>0.33</v>
      </c>
      <c r="E26" s="108">
        <f>SUM(D24:D26)</f>
        <v>0.66</v>
      </c>
      <c r="F26" s="121">
        <f>D26*$I$9</f>
        <v>9471</v>
      </c>
      <c r="G26" s="109">
        <f>SUM(F24:F26)</f>
        <v>18942</v>
      </c>
      <c r="H26" s="123">
        <v>3.2</v>
      </c>
      <c r="I26" s="110">
        <f>F24*H24+F25*H25+F26*H26</f>
        <v>59667.3</v>
      </c>
    </row>
    <row r="27" spans="2:9" ht="13.5" thickBot="1">
      <c r="B27" s="118" t="s">
        <v>114</v>
      </c>
      <c r="C27" s="112"/>
      <c r="D27" s="120">
        <v>0.34</v>
      </c>
      <c r="E27" s="113">
        <f>SUM(D24:D27)</f>
        <v>1</v>
      </c>
      <c r="F27" s="121">
        <f>D27*$I$9</f>
        <v>9758</v>
      </c>
      <c r="G27" s="114">
        <f>SUM(F24:F27)</f>
        <v>28700</v>
      </c>
      <c r="H27" s="124">
        <v>3.3</v>
      </c>
      <c r="I27" s="115">
        <f>F24*H24+F25*H25+F26*H26+F27*H27</f>
        <v>91868.7</v>
      </c>
    </row>
  </sheetData>
  <sheetProtection/>
  <printOptions/>
  <pageMargins left="0.75" right="0.75" top="1" bottom="1" header="0.5" footer="0.5"/>
  <pageSetup fitToHeight="1" fitToWidth="1" horizontalDpi="600" verticalDpi="600" orientation="portrait" scale="55"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J48"/>
  <sheetViews>
    <sheetView zoomScale="75" zoomScaleNormal="75" zoomScalePageLayoutView="0" workbookViewId="0" topLeftCell="A1">
      <selection activeCell="J13" sqref="J13"/>
    </sheetView>
  </sheetViews>
  <sheetFormatPr defaultColWidth="9.140625" defaultRowHeight="12.75"/>
  <cols>
    <col min="1" max="1" width="4.421875" style="0" customWidth="1"/>
    <col min="2" max="2" width="15.421875" style="0" customWidth="1"/>
    <col min="3" max="3" width="18.421875" style="0" customWidth="1"/>
    <col min="5" max="5" width="10.7109375" style="0" customWidth="1"/>
    <col min="7" max="7" width="11.140625" style="0" customWidth="1"/>
    <col min="8" max="8" width="6.00390625" style="0" customWidth="1"/>
  </cols>
  <sheetData>
    <row r="1" ht="67.5" customHeight="1"/>
    <row r="2" ht="20.25">
      <c r="B2" s="15" t="s">
        <v>96</v>
      </c>
    </row>
    <row r="3" ht="13.5" thickBot="1"/>
    <row r="4" spans="2:8" ht="12.75">
      <c r="B4" s="17" t="s">
        <v>87</v>
      </c>
      <c r="C4" s="18"/>
      <c r="D4" s="18"/>
      <c r="E4" s="18"/>
      <c r="F4" s="18"/>
      <c r="G4" s="18"/>
      <c r="H4" s="19"/>
    </row>
    <row r="5" spans="2:8" ht="12.75">
      <c r="B5" s="20" t="s">
        <v>88</v>
      </c>
      <c r="C5" s="16"/>
      <c r="D5" s="16"/>
      <c r="E5" s="16"/>
      <c r="F5" s="16"/>
      <c r="G5" s="16"/>
      <c r="H5" s="21"/>
    </row>
    <row r="6" spans="2:8" ht="12.75">
      <c r="B6" s="20" t="s">
        <v>92</v>
      </c>
      <c r="C6" s="16"/>
      <c r="D6" s="16"/>
      <c r="E6" s="16"/>
      <c r="F6" s="16"/>
      <c r="G6" s="16"/>
      <c r="H6" s="21"/>
    </row>
    <row r="7" spans="2:8" ht="12.75">
      <c r="B7" s="20" t="s">
        <v>89</v>
      </c>
      <c r="C7" s="16"/>
      <c r="D7" s="16"/>
      <c r="E7" s="16"/>
      <c r="F7" s="16"/>
      <c r="G7" s="16"/>
      <c r="H7" s="21"/>
    </row>
    <row r="8" spans="2:8" ht="13.5" thickBot="1">
      <c r="B8" s="23" t="s">
        <v>90</v>
      </c>
      <c r="C8" s="24"/>
      <c r="D8" s="24"/>
      <c r="E8" s="24"/>
      <c r="F8" s="24"/>
      <c r="G8" s="24"/>
      <c r="H8" s="25"/>
    </row>
    <row r="9" ht="13.5" thickBot="1"/>
    <row r="10" spans="2:10" ht="12.75">
      <c r="B10" s="94" t="s">
        <v>0</v>
      </c>
      <c r="C10" s="98"/>
      <c r="D10" s="163" t="s">
        <v>8</v>
      </c>
      <c r="E10" s="158"/>
      <c r="F10" s="158"/>
      <c r="G10" s="159"/>
      <c r="H10" s="104"/>
      <c r="I10" s="104"/>
      <c r="J10" s="31"/>
    </row>
    <row r="11" spans="2:8" ht="26.25" thickBot="1">
      <c r="B11" s="126" t="s">
        <v>91</v>
      </c>
      <c r="C11" s="90" t="s">
        <v>11</v>
      </c>
      <c r="D11" s="128" t="s">
        <v>9</v>
      </c>
      <c r="E11" s="128"/>
      <c r="F11" s="128" t="s">
        <v>82</v>
      </c>
      <c r="G11" s="130"/>
      <c r="H11" s="31"/>
    </row>
    <row r="12" spans="2:8" ht="12.75">
      <c r="B12" s="102"/>
      <c r="C12" s="103"/>
      <c r="D12" s="104" t="s">
        <v>7</v>
      </c>
      <c r="E12" s="105" t="s">
        <v>78</v>
      </c>
      <c r="F12" s="104" t="s">
        <v>7</v>
      </c>
      <c r="G12" s="106" t="s">
        <v>79</v>
      </c>
      <c r="H12" s="31"/>
    </row>
    <row r="13" spans="2:8" ht="12.75">
      <c r="B13" s="164" t="str">
        <f>'Price &amp; Date Targets'!B15</f>
        <v>Early Spring (March 15)</v>
      </c>
      <c r="C13" s="165" t="str">
        <f>'Price &amp; Date Targets'!C15</f>
        <v>(e.g. forward contract)</v>
      </c>
      <c r="D13" s="166">
        <f>'Price &amp; Date Targets'!F15</f>
        <v>0</v>
      </c>
      <c r="E13" s="166">
        <f>'Price &amp; Date Targets'!G15</f>
        <v>0</v>
      </c>
      <c r="F13" s="167">
        <f>'Price &amp; Date Targets'!H15</f>
        <v>2.25</v>
      </c>
      <c r="G13" s="168">
        <f>'Price &amp; Date Targets'!I15</f>
        <v>2.25</v>
      </c>
      <c r="H13" s="31"/>
    </row>
    <row r="14" spans="2:8" ht="25.5">
      <c r="B14" s="169" t="str">
        <f>'Price &amp; Date Targets'!B16</f>
        <v>Late Spring (May 15)</v>
      </c>
      <c r="C14" s="165"/>
      <c r="D14" s="166">
        <f>'Price &amp; Date Targets'!F16</f>
        <v>33000</v>
      </c>
      <c r="E14" s="166">
        <f>'Price &amp; Date Targets'!G16</f>
        <v>33000</v>
      </c>
      <c r="F14" s="167">
        <f>'Price &amp; Date Targets'!H16</f>
        <v>2.35</v>
      </c>
      <c r="G14" s="168">
        <f>'Price &amp; Date Targets'!I16</f>
        <v>77550</v>
      </c>
      <c r="H14" s="31"/>
    </row>
    <row r="15" spans="2:8" ht="12.75">
      <c r="B15" s="164" t="str">
        <f>'Price &amp; Date Targets'!B17</f>
        <v>Mid-Summer (July 15)</v>
      </c>
      <c r="C15" s="165"/>
      <c r="D15" s="166">
        <f>'Price &amp; Date Targets'!F17</f>
        <v>33000</v>
      </c>
      <c r="E15" s="166">
        <f>'Price &amp; Date Targets'!G17</f>
        <v>66000</v>
      </c>
      <c r="F15" s="167">
        <f>'Price &amp; Date Targets'!H17</f>
        <v>2.45</v>
      </c>
      <c r="G15" s="168">
        <f>'Price &amp; Date Targets'!I17</f>
        <v>158400</v>
      </c>
      <c r="H15" s="31"/>
    </row>
    <row r="16" spans="2:8" ht="13.5" thickBot="1">
      <c r="B16" s="170" t="str">
        <f>'Price &amp; Date Targets'!B18</f>
        <v>Harvest (December)</v>
      </c>
      <c r="C16" s="171"/>
      <c r="D16" s="172">
        <f>'Price &amp; Date Targets'!F18</f>
        <v>34000</v>
      </c>
      <c r="E16" s="172">
        <f>'Price &amp; Date Targets'!G18</f>
        <v>100000</v>
      </c>
      <c r="F16" s="173">
        <f>'Price &amp; Date Targets'!H18</f>
        <v>2.5</v>
      </c>
      <c r="G16" s="174">
        <f>'Price &amp; Date Targets'!I18</f>
        <v>243400</v>
      </c>
      <c r="H16" s="31"/>
    </row>
    <row r="17" spans="2:8" ht="13.5" thickBot="1">
      <c r="B17" s="175"/>
      <c r="C17" s="176"/>
      <c r="D17" s="160"/>
      <c r="E17" s="160"/>
      <c r="F17" s="162"/>
      <c r="G17" s="162"/>
      <c r="H17" s="31"/>
    </row>
    <row r="18" spans="2:8" ht="12.75">
      <c r="B18" s="94" t="s">
        <v>0</v>
      </c>
      <c r="C18" s="98"/>
      <c r="D18" s="163" t="s">
        <v>10</v>
      </c>
      <c r="E18" s="158"/>
      <c r="F18" s="158"/>
      <c r="G18" s="159"/>
      <c r="H18" s="31"/>
    </row>
    <row r="19" spans="2:8" ht="26.25" thickBot="1">
      <c r="B19" s="126" t="s">
        <v>91</v>
      </c>
      <c r="C19" s="90" t="s">
        <v>11</v>
      </c>
      <c r="D19" s="128" t="s">
        <v>9</v>
      </c>
      <c r="E19" s="128"/>
      <c r="F19" s="128" t="s">
        <v>82</v>
      </c>
      <c r="G19" s="130"/>
      <c r="H19" s="31"/>
    </row>
    <row r="20" spans="2:8" ht="12.75">
      <c r="B20" s="102"/>
      <c r="C20" s="103"/>
      <c r="D20" s="104" t="s">
        <v>7</v>
      </c>
      <c r="E20" s="105" t="s">
        <v>78</v>
      </c>
      <c r="F20" s="104" t="s">
        <v>7</v>
      </c>
      <c r="G20" s="106" t="s">
        <v>79</v>
      </c>
      <c r="H20" s="31"/>
    </row>
    <row r="21" spans="2:8" ht="12.75">
      <c r="B21" s="116"/>
      <c r="C21" s="179"/>
      <c r="D21" s="121"/>
      <c r="E21" s="160">
        <f>D21</f>
        <v>0</v>
      </c>
      <c r="F21" s="123"/>
      <c r="G21" s="177">
        <f>F21</f>
        <v>0</v>
      </c>
      <c r="H21" s="31"/>
    </row>
    <row r="22" spans="2:8" ht="12.75">
      <c r="B22" s="117"/>
      <c r="C22" s="179"/>
      <c r="D22" s="121"/>
      <c r="E22" s="160">
        <f>D21+D22</f>
        <v>0</v>
      </c>
      <c r="F22" s="123"/>
      <c r="G22" s="177">
        <f>D21*F21+D22*F22</f>
        <v>0</v>
      </c>
      <c r="H22" s="31"/>
    </row>
    <row r="23" spans="2:8" ht="12.75">
      <c r="B23" s="116"/>
      <c r="C23" s="179"/>
      <c r="D23" s="121"/>
      <c r="E23" s="160">
        <f>SUM(D21:D23)</f>
        <v>0</v>
      </c>
      <c r="F23" s="123"/>
      <c r="G23" s="177">
        <f>D21*F21+D22*F22+D23*F23</f>
        <v>0</v>
      </c>
      <c r="H23" s="31"/>
    </row>
    <row r="24" spans="2:8" ht="13.5" thickBot="1">
      <c r="B24" s="118"/>
      <c r="C24" s="180"/>
      <c r="D24" s="122"/>
      <c r="E24" s="161">
        <f>SUM(D21:D24)</f>
        <v>0</v>
      </c>
      <c r="F24" s="124"/>
      <c r="G24" s="178">
        <f>D21*F21+D22*F22+D23*F23+D24*F24</f>
        <v>0</v>
      </c>
      <c r="H24" s="31"/>
    </row>
    <row r="25" spans="2:8" ht="13.5" thickBot="1">
      <c r="B25" s="175"/>
      <c r="C25" s="176"/>
      <c r="D25" s="160"/>
      <c r="E25" s="160"/>
      <c r="F25" s="162"/>
      <c r="G25" s="162"/>
      <c r="H25" s="31"/>
    </row>
    <row r="26" spans="2:8" ht="12.75">
      <c r="B26" s="94" t="s">
        <v>93</v>
      </c>
      <c r="C26" s="95"/>
      <c r="D26" s="95"/>
      <c r="E26" s="95"/>
      <c r="F26" s="181"/>
      <c r="G26" s="162"/>
      <c r="H26" s="31"/>
    </row>
    <row r="27" spans="2:8" ht="12.75">
      <c r="B27" s="182" t="s">
        <v>94</v>
      </c>
      <c r="C27" s="30"/>
      <c r="D27" s="30"/>
      <c r="E27" s="30"/>
      <c r="F27" s="183"/>
      <c r="G27" s="162"/>
      <c r="H27" s="31"/>
    </row>
    <row r="28" spans="2:8" ht="13.5" thickBot="1">
      <c r="B28" s="184" t="s">
        <v>95</v>
      </c>
      <c r="C28" s="96"/>
      <c r="D28" s="96"/>
      <c r="E28" s="96"/>
      <c r="F28" s="185"/>
      <c r="G28" s="162"/>
      <c r="H28" s="31"/>
    </row>
    <row r="29" spans="7:9" ht="15.75" thickBot="1">
      <c r="G29" s="11"/>
      <c r="H29" s="11"/>
      <c r="I29" s="11"/>
    </row>
    <row r="30" spans="2:7" ht="12.75">
      <c r="B30" s="94" t="s">
        <v>111</v>
      </c>
      <c r="C30" s="98"/>
      <c r="D30" s="163" t="s">
        <v>8</v>
      </c>
      <c r="E30" s="158"/>
      <c r="F30" s="158"/>
      <c r="G30" s="159"/>
    </row>
    <row r="31" spans="2:7" ht="26.25" thickBot="1">
      <c r="B31" s="126" t="s">
        <v>91</v>
      </c>
      <c r="C31" s="90" t="s">
        <v>11</v>
      </c>
      <c r="D31" s="128" t="s">
        <v>9</v>
      </c>
      <c r="E31" s="128"/>
      <c r="F31" s="128" t="s">
        <v>82</v>
      </c>
      <c r="G31" s="130"/>
    </row>
    <row r="32" spans="2:7" ht="12.75">
      <c r="B32" s="102"/>
      <c r="C32" s="103"/>
      <c r="D32" s="104" t="s">
        <v>7</v>
      </c>
      <c r="E32" s="105" t="s">
        <v>78</v>
      </c>
      <c r="F32" s="104" t="s">
        <v>7</v>
      </c>
      <c r="G32" s="106" t="s">
        <v>79</v>
      </c>
    </row>
    <row r="33" spans="2:7" ht="12.75">
      <c r="B33" s="164" t="str">
        <f>'Price &amp; Date Targets'!B24</f>
        <v>Prior to October 15</v>
      </c>
      <c r="C33" s="165" t="str">
        <f>'Price &amp; Date Targets'!$C$24</f>
        <v>(e.g. forward contract)</v>
      </c>
      <c r="D33" s="166">
        <f>'Price &amp; Date Targets'!F24</f>
        <v>0</v>
      </c>
      <c r="E33" s="166">
        <f>'Price &amp; Date Targets'!G24</f>
        <v>0</v>
      </c>
      <c r="F33" s="167">
        <f>'Price &amp; Date Targets'!H24</f>
        <v>3</v>
      </c>
      <c r="G33" s="168">
        <f>'Price &amp; Date Targets'!I24</f>
        <v>3</v>
      </c>
    </row>
    <row r="34" spans="2:7" ht="38.25">
      <c r="B34" s="169" t="str">
        <f>'Price &amp; Date Targets'!B25</f>
        <v>Late Winter/ Early Spring (March 15)</v>
      </c>
      <c r="C34" s="165"/>
      <c r="D34" s="166">
        <f>'Price &amp; Date Targets'!F25</f>
        <v>9471</v>
      </c>
      <c r="E34" s="166">
        <f>'Price &amp; Date Targets'!G25</f>
        <v>9471</v>
      </c>
      <c r="F34" s="167">
        <f>'Price &amp; Date Targets'!H25</f>
        <v>3.1</v>
      </c>
      <c r="G34" s="168">
        <f>'Price &amp; Date Targets'!I25</f>
        <v>29360.100000000002</v>
      </c>
    </row>
    <row r="35" spans="2:7" ht="12.75">
      <c r="B35" s="164" t="str">
        <f>'Price &amp; Date Targets'!B26</f>
        <v>Late Spring (May 15)</v>
      </c>
      <c r="C35" s="165"/>
      <c r="D35" s="166">
        <f>'Price &amp; Date Targets'!F26</f>
        <v>9471</v>
      </c>
      <c r="E35" s="166">
        <f>'Price &amp; Date Targets'!G26</f>
        <v>18942</v>
      </c>
      <c r="F35" s="167">
        <f>'Price &amp; Date Targets'!H26</f>
        <v>3.2</v>
      </c>
      <c r="G35" s="168">
        <f>'Price &amp; Date Targets'!I26</f>
        <v>59667.3</v>
      </c>
    </row>
    <row r="36" spans="2:7" ht="13.5" thickBot="1">
      <c r="B36" s="170" t="str">
        <f>'Price &amp; Date Targets'!B27</f>
        <v>Post-Harvest(Sept)</v>
      </c>
      <c r="C36" s="171"/>
      <c r="D36" s="172">
        <f>'Price &amp; Date Targets'!F27</f>
        <v>9758</v>
      </c>
      <c r="E36" s="172">
        <f>'Price &amp; Date Targets'!G27</f>
        <v>28700</v>
      </c>
      <c r="F36" s="173">
        <f>'Price &amp; Date Targets'!H27</f>
        <v>3.3</v>
      </c>
      <c r="G36" s="174">
        <f>'Price &amp; Date Targets'!I27</f>
        <v>91868.7</v>
      </c>
    </row>
    <row r="37" spans="2:7" ht="13.5" thickBot="1">
      <c r="B37" s="175"/>
      <c r="C37" s="176"/>
      <c r="D37" s="160"/>
      <c r="E37" s="160"/>
      <c r="F37" s="162"/>
      <c r="G37" s="162"/>
    </row>
    <row r="38" spans="2:7" ht="12.75">
      <c r="B38" s="94" t="s">
        <v>111</v>
      </c>
      <c r="C38" s="98"/>
      <c r="D38" s="163" t="s">
        <v>10</v>
      </c>
      <c r="E38" s="158"/>
      <c r="F38" s="158"/>
      <c r="G38" s="159"/>
    </row>
    <row r="39" spans="2:7" ht="26.25" thickBot="1">
      <c r="B39" s="126" t="s">
        <v>91</v>
      </c>
      <c r="C39" s="90" t="s">
        <v>11</v>
      </c>
      <c r="D39" s="128" t="s">
        <v>9</v>
      </c>
      <c r="E39" s="128"/>
      <c r="F39" s="128" t="s">
        <v>82</v>
      </c>
      <c r="G39" s="130"/>
    </row>
    <row r="40" spans="2:7" ht="12.75">
      <c r="B40" s="102"/>
      <c r="C40" s="103"/>
      <c r="D40" s="104" t="s">
        <v>7</v>
      </c>
      <c r="E40" s="105" t="s">
        <v>78</v>
      </c>
      <c r="F40" s="104" t="s">
        <v>7</v>
      </c>
      <c r="G40" s="106" t="s">
        <v>79</v>
      </c>
    </row>
    <row r="41" spans="2:7" ht="12.75">
      <c r="B41" s="116"/>
      <c r="C41" s="179"/>
      <c r="D41" s="121"/>
      <c r="E41" s="160">
        <f>D41</f>
        <v>0</v>
      </c>
      <c r="F41" s="123"/>
      <c r="G41" s="177">
        <f>F41</f>
        <v>0</v>
      </c>
    </row>
    <row r="42" spans="2:7" ht="12.75">
      <c r="B42" s="117"/>
      <c r="C42" s="179"/>
      <c r="D42" s="121"/>
      <c r="E42" s="160">
        <f>D41+D42</f>
        <v>0</v>
      </c>
      <c r="F42" s="123"/>
      <c r="G42" s="177">
        <f>D41*F41+D42*F42</f>
        <v>0</v>
      </c>
    </row>
    <row r="43" spans="2:7" ht="12.75">
      <c r="B43" s="116"/>
      <c r="C43" s="179"/>
      <c r="D43" s="121"/>
      <c r="E43" s="160">
        <f>SUM(D41:D43)</f>
        <v>0</v>
      </c>
      <c r="F43" s="123"/>
      <c r="G43" s="177">
        <f>D41*F41+D42*F42+D43*F43</f>
        <v>0</v>
      </c>
    </row>
    <row r="44" spans="2:7" ht="13.5" thickBot="1">
      <c r="B44" s="118"/>
      <c r="C44" s="180"/>
      <c r="D44" s="122"/>
      <c r="E44" s="161">
        <f>SUM(D41:D44)</f>
        <v>0</v>
      </c>
      <c r="F44" s="124"/>
      <c r="G44" s="178">
        <f>D41*F41+D42*F42+D43*F43+D44*F44</f>
        <v>0</v>
      </c>
    </row>
    <row r="45" ht="13.5" thickBot="1"/>
    <row r="46" spans="2:6" ht="12.75">
      <c r="B46" s="94" t="s">
        <v>93</v>
      </c>
      <c r="C46" s="95"/>
      <c r="D46" s="95"/>
      <c r="E46" s="95"/>
      <c r="F46" s="181"/>
    </row>
    <row r="47" spans="2:6" ht="12.75">
      <c r="B47" s="182" t="s">
        <v>94</v>
      </c>
      <c r="C47" s="30"/>
      <c r="D47" s="30"/>
      <c r="E47" s="30"/>
      <c r="F47" s="183"/>
    </row>
    <row r="48" spans="2:6" ht="13.5" thickBot="1">
      <c r="B48" s="184" t="s">
        <v>95</v>
      </c>
      <c r="C48" s="96"/>
      <c r="D48" s="96"/>
      <c r="E48" s="96"/>
      <c r="F48" s="185"/>
    </row>
  </sheetData>
  <sheetProtection/>
  <printOptions/>
  <pageMargins left="0.75" right="0.75" top="1" bottom="1" header="0.5" footer="0.5"/>
  <pageSetup fitToHeight="1" fitToWidth="1" horizontalDpi="600" verticalDpi="600" orientation="portrait"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Michigan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Agricultural Economics</dc:creator>
  <cp:keywords/>
  <dc:description/>
  <cp:lastModifiedBy>James Pritchett</cp:lastModifiedBy>
  <cp:lastPrinted>2005-09-02T20:30:42Z</cp:lastPrinted>
  <dcterms:created xsi:type="dcterms:W3CDTF">1999-11-30T17:12:06Z</dcterms:created>
  <dcterms:modified xsi:type="dcterms:W3CDTF">2008-11-11T22:42:26Z</dcterms:modified>
  <cp:category/>
  <cp:version/>
  <cp:contentType/>
  <cp:contentStatus/>
</cp:coreProperties>
</file>